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5480" windowHeight="9120" tabRatio="922" activeTab="2"/>
  </bookViews>
  <sheets>
    <sheet name="Player" sheetId="1" r:id="rId1"/>
    <sheet name="36 G9" sheetId="2" r:id="rId2"/>
    <sheet name="37 G9" sheetId="3" r:id="rId3"/>
    <sheet name="38 G9" sheetId="4" r:id="rId4"/>
    <sheet name="39 G9" sheetId="5" r:id="rId5"/>
    <sheet name="Referti" sheetId="6" r:id="rId6"/>
  </sheets>
  <definedNames>
    <definedName name="_xlfn.IFERROR" hidden="1">#NAME?</definedName>
    <definedName name="_xlnm.Print_Area" localSheetId="1">'36 G9'!$A$1:$V$285</definedName>
    <definedName name="_xlnm.Print_Area" localSheetId="2">'37 G9'!$A$1:$V$263</definedName>
    <definedName name="_xlnm.Print_Area" localSheetId="3">'38 G9'!$A$1:$V$263</definedName>
    <definedName name="_xlnm.Print_Area" localSheetId="4">'39 G9'!$A$1:$V$263</definedName>
  </definedNames>
  <calcPr fullCalcOnLoad="1"/>
</workbook>
</file>

<file path=xl/sharedStrings.xml><?xml version="1.0" encoding="utf-8"?>
<sst xmlns="http://schemas.openxmlformats.org/spreadsheetml/2006/main" count="2765" uniqueCount="197">
  <si>
    <t>GIRONE 1</t>
  </si>
  <si>
    <t>Pts</t>
  </si>
  <si>
    <t>G</t>
  </si>
  <si>
    <t>V</t>
  </si>
  <si>
    <t>N</t>
  </si>
  <si>
    <t>P</t>
  </si>
  <si>
    <t>GF</t>
  </si>
  <si>
    <t>GS</t>
  </si>
  <si>
    <t>DG</t>
  </si>
  <si>
    <t>1A</t>
  </si>
  <si>
    <t>1B</t>
  </si>
  <si>
    <t>Risultato</t>
  </si>
  <si>
    <t>GIRONE 2</t>
  </si>
  <si>
    <t>GIRONE 3</t>
  </si>
  <si>
    <t>GIRONE 4</t>
  </si>
  <si>
    <t>GIRONE 5</t>
  </si>
  <si>
    <t>GIRONE 6</t>
  </si>
  <si>
    <t>GIRONE 7</t>
  </si>
  <si>
    <t>GIRONE 8</t>
  </si>
  <si>
    <t>OTTAVI DI FINALE</t>
  </si>
  <si>
    <t>QUARTI DI FINALE</t>
  </si>
  <si>
    <t>SEMIFINALI</t>
  </si>
  <si>
    <t>FINALE 1° e 2° POSTO</t>
  </si>
  <si>
    <t>Cmp</t>
  </si>
  <si>
    <t>Arbitro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</si>
  <si>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</si>
  <si>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</si>
  <si>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</si>
  <si>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</si>
  <si>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</si>
  <si>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</si>
  <si>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</si>
  <si>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</si>
  <si>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</si>
  <si>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</si>
  <si>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Gir.</t>
  </si>
  <si>
    <t>A</t>
  </si>
  <si>
    <t>B</t>
  </si>
  <si>
    <t>C</t>
  </si>
  <si>
    <t>D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</si>
  <si>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</si>
  <si>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</si>
  <si>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</si>
  <si>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</si>
  <si>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</si>
  <si>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</si>
  <si>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</si>
  <si>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</si>
  <si>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</si>
  <si>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</si>
  <si>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</si>
  <si>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</si>
  <si>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1D</t>
  </si>
  <si>
    <t>4D</t>
  </si>
  <si>
    <t>5D</t>
  </si>
  <si>
    <t>6D</t>
  </si>
  <si>
    <t>Ore 14.00</t>
  </si>
  <si>
    <t>Ore 14.45</t>
  </si>
  <si>
    <t>Ore 15.30</t>
  </si>
  <si>
    <t>Ore 17.00</t>
  </si>
  <si>
    <t>3D</t>
  </si>
  <si>
    <t>2D</t>
  </si>
  <si>
    <t>7D</t>
  </si>
  <si>
    <t>Ore 15.45</t>
  </si>
  <si>
    <t>8D</t>
  </si>
  <si>
    <t>GIRONE 9</t>
  </si>
  <si>
    <t>9A</t>
  </si>
  <si>
    <t>9B</t>
  </si>
  <si>
    <t>9C</t>
  </si>
  <si>
    <t>9D</t>
  </si>
  <si>
    <t>Player 37</t>
  </si>
  <si>
    <t>Player 38</t>
  </si>
  <si>
    <t>Player 39</t>
  </si>
  <si>
    <t>Player 40</t>
  </si>
  <si>
    <t>Giocatore</t>
  </si>
  <si>
    <t>E</t>
  </si>
  <si>
    <t>F</t>
  </si>
  <si>
    <t>H</t>
  </si>
  <si>
    <t>Turno</t>
  </si>
  <si>
    <t>TURNO DI GIOCO</t>
  </si>
  <si>
    <t>ID</t>
  </si>
  <si>
    <t>Campo</t>
  </si>
  <si>
    <t>Girone</t>
  </si>
  <si>
    <t>Giocatore 1</t>
  </si>
  <si>
    <t>Giocatore 2</t>
  </si>
  <si>
    <t>Ris</t>
  </si>
  <si>
    <t>I</t>
  </si>
  <si>
    <t>Br</t>
  </si>
  <si>
    <t>8vi</t>
  </si>
  <si>
    <t>4ti</t>
  </si>
  <si>
    <t>Smi</t>
  </si>
  <si>
    <t>FUTURE - BARRAGE</t>
  </si>
  <si>
    <t>FUTURE - QUARTI DI FINALE</t>
  </si>
  <si>
    <t>FUTURE - SEMIFINALI</t>
  </si>
  <si>
    <t>FUTURE - FINALE 1° e 2° POSTO</t>
  </si>
  <si>
    <t>F4ti</t>
  </si>
  <si>
    <t>FSmi</t>
  </si>
  <si>
    <t>FFin</t>
  </si>
  <si>
    <t>Fin</t>
  </si>
  <si>
    <t>Qualificati</t>
  </si>
  <si>
    <t>Note:</t>
  </si>
  <si>
    <t>Referti Turno</t>
  </si>
  <si>
    <t>1E</t>
  </si>
  <si>
    <t>Player 41</t>
  </si>
  <si>
    <t>Qualificato</t>
  </si>
  <si>
    <t>SD</t>
  </si>
  <si>
    <t>SH</t>
  </si>
  <si>
    <t>BARRAGE / SEDICESIMI DI FINALE</t>
  </si>
  <si>
    <t>-</t>
  </si>
  <si>
    <t>FUTURE - OTTAVI DI FINALE</t>
  </si>
  <si>
    <t>Player 42</t>
  </si>
  <si>
    <t>Player 43</t>
  </si>
  <si>
    <t>Player 44</t>
  </si>
  <si>
    <t>Player 45</t>
  </si>
  <si>
    <t>2E</t>
  </si>
  <si>
    <t>3E</t>
  </si>
  <si>
    <t>Magrì</t>
  </si>
  <si>
    <t>Natoli C.</t>
  </si>
  <si>
    <t>Longo</t>
  </si>
  <si>
    <t>Riccobene</t>
  </si>
  <si>
    <t>Cotronei</t>
  </si>
  <si>
    <t>La Torre A.</t>
  </si>
  <si>
    <t>Bagnato</t>
  </si>
  <si>
    <t>Baroni</t>
  </si>
  <si>
    <t>Prestia</t>
  </si>
  <si>
    <t>Mandanici</t>
  </si>
  <si>
    <t>Giliberto</t>
  </si>
  <si>
    <t>Murabito</t>
  </si>
  <si>
    <t>La Torre F.</t>
  </si>
  <si>
    <t>Frasca</t>
  </si>
  <si>
    <t>La Torre C.</t>
  </si>
  <si>
    <t>Calabrò</t>
  </si>
  <si>
    <t>Zangla A.</t>
  </si>
  <si>
    <t>Calcagno</t>
  </si>
  <si>
    <t>Berselli</t>
  </si>
  <si>
    <t>Bucca</t>
  </si>
  <si>
    <t>Cannavò</t>
  </si>
  <si>
    <t>Carravetta</t>
  </si>
  <si>
    <t>Cuzzocrea L.</t>
  </si>
  <si>
    <t>Cuzzocrea M.</t>
  </si>
  <si>
    <t>Galizia</t>
  </si>
  <si>
    <t>Lo Presti A.</t>
  </si>
  <si>
    <t>Mertoli</t>
  </si>
  <si>
    <t>Rossello</t>
  </si>
  <si>
    <t>Sciacca</t>
  </si>
  <si>
    <t>Sommella</t>
  </si>
  <si>
    <t>Squaddara F.</t>
  </si>
  <si>
    <t>Tosto</t>
  </si>
  <si>
    <t>Trimboli</t>
  </si>
  <si>
    <t>Maghrì</t>
  </si>
  <si>
    <t>Squaddara F</t>
  </si>
  <si>
    <t xml:space="preserve"> </t>
  </si>
  <si>
    <t>TP</t>
  </si>
  <si>
    <t>Russo</t>
  </si>
  <si>
    <t>Gissara C.</t>
  </si>
  <si>
    <t>Cortese</t>
  </si>
  <si>
    <t>Buttitta</t>
  </si>
  <si>
    <t>Natoli A.</t>
  </si>
  <si>
    <t>Giuffré</t>
  </si>
  <si>
    <t>Corso A.</t>
  </si>
  <si>
    <t xml:space="preserve"> La Torre C.</t>
  </si>
  <si>
    <t>Diletti</t>
  </si>
  <si>
    <t xml:space="preserve"> Torre</t>
  </si>
  <si>
    <t>Currò S.</t>
  </si>
  <si>
    <t>Lo Cascio Gius.</t>
  </si>
  <si>
    <t>Lo Cascio Giud.</t>
  </si>
  <si>
    <t>Chiara</t>
  </si>
  <si>
    <t>Natoli R.</t>
  </si>
  <si>
    <t>Lo Presti R.</t>
  </si>
  <si>
    <t xml:space="preserve"> Trimboli</t>
  </si>
  <si>
    <t xml:space="preserve"> Pisasale</t>
  </si>
  <si>
    <t xml:space="preserve"> Ielapi P.</t>
  </si>
  <si>
    <t xml:space="preserve"> Riccobene</t>
  </si>
  <si>
    <t xml:space="preserve"> Frollo</t>
  </si>
  <si>
    <t xml:space="preserve"> Squaddara G.</t>
  </si>
  <si>
    <t>Calabrò S.</t>
  </si>
  <si>
    <t>Pisasale</t>
  </si>
  <si>
    <t>Corso</t>
  </si>
  <si>
    <t>Squaddara G.</t>
  </si>
  <si>
    <t>Torre</t>
  </si>
  <si>
    <t>Frollo</t>
  </si>
  <si>
    <t>Giuffrè</t>
  </si>
  <si>
    <t>Ielapi P.</t>
  </si>
  <si>
    <t>Lo Cascio Gius</t>
  </si>
  <si>
    <t>Lo Cascio Giud</t>
  </si>
  <si>
    <t>Gissara</t>
  </si>
  <si>
    <t>Lo  Presti R.</t>
  </si>
  <si>
    <t xml:space="preserve"> Buttitta</t>
  </si>
  <si>
    <t xml:space="preserve"> Cortese</t>
  </si>
  <si>
    <t xml:space="preserve">Cannavò </t>
  </si>
  <si>
    <t>Lo Cascio Gp</t>
  </si>
  <si>
    <t>Currò S</t>
  </si>
  <si>
    <t>Lo Cascio Gd</t>
  </si>
  <si>
    <t>Natoli A</t>
  </si>
  <si>
    <t xml:space="preserve"> Magrì</t>
  </si>
  <si>
    <t xml:space="preserve">Torre </t>
  </si>
  <si>
    <t>*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</si>
</sst>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61">
    <font>
      <sz val="10"/>
      <name val="Arial"/>
      <family val="0"/>
    </font>
    <font>
      <sz val="14"/>
      <color indexed="9"/>
      <name val="Merlin"/>
      <family val="0"/>
    </font>
    <font>
      <b/>
      <sz val="14"/>
      <color indexed="9"/>
      <name val="MS Sans Serif"/>
      <family val="0"/>
    </font>
    <font>
      <sz val="8.5"/>
      <name val="MS Sans Serif"/>
      <family val="2"/>
    </font>
    <font>
      <sz val="8.5"/>
      <color indexed="9"/>
      <name val="MS Sans Serif"/>
      <family val="2"/>
    </font>
    <font>
      <sz val="8.5"/>
      <color indexed="8"/>
      <name val="MS Sans Serif"/>
      <family val="2"/>
    </font>
    <font>
      <b/>
      <sz val="8.5"/>
      <name val="MS Sans Serif"/>
      <family val="2"/>
    </font>
    <font>
      <sz val="10"/>
      <name val="MS Sans Serif"/>
      <family val="0"/>
    </font>
    <font>
      <sz val="10"/>
      <color indexed="9"/>
      <name val="MS Sans Serif"/>
      <family val="0"/>
    </font>
    <font>
      <sz val="10"/>
      <color indexed="8"/>
      <name val="MS Sans Serif"/>
      <family val="0"/>
    </font>
    <font>
      <b/>
      <sz val="10"/>
      <name val="MS Sans Serif"/>
      <family val="0"/>
    </font>
    <font>
      <b/>
      <sz val="10"/>
      <color indexed="9"/>
      <name val="MS Sans Serif"/>
      <family val="2"/>
    </font>
    <font>
      <sz val="8"/>
      <name val="Arial"/>
      <family val="0"/>
    </font>
    <font>
      <b/>
      <sz val="9.5"/>
      <name val="MS Sans Serif"/>
      <family val="2"/>
    </font>
    <font>
      <b/>
      <sz val="10"/>
      <name val="Arial"/>
      <family val="0"/>
    </font>
    <font>
      <b/>
      <sz val="9.5"/>
      <name val="Arial"/>
      <family val="0"/>
    </font>
    <font>
      <sz val="10"/>
      <color indexed="9"/>
      <name val="Merlin"/>
      <family val="0"/>
    </font>
    <font>
      <sz val="8.5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MS Sans Serif"/>
      <family val="2"/>
    </font>
    <font>
      <b/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33" borderId="11" xfId="0" applyNumberFormat="1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0" fillId="33" borderId="13" xfId="0" applyNumberForma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2" fontId="0" fillId="33" borderId="17" xfId="0" applyNumberForma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2" fontId="0" fillId="33" borderId="21" xfId="0" applyNumberForma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/>
      <protection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/>
    </xf>
    <xf numFmtId="0" fontId="11" fillId="34" borderId="29" xfId="0" applyFont="1" applyFill="1" applyBorder="1" applyAlignment="1" applyProtection="1">
      <alignment/>
      <protection/>
    </xf>
    <xf numFmtId="0" fontId="11" fillId="34" borderId="30" xfId="0" applyFont="1" applyFill="1" applyBorder="1" applyAlignment="1" applyProtection="1">
      <alignment/>
      <protection/>
    </xf>
    <xf numFmtId="0" fontId="3" fillId="35" borderId="31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32" xfId="0" applyFill="1" applyBorder="1" applyAlignment="1" applyProtection="1">
      <alignment/>
      <protection/>
    </xf>
    <xf numFmtId="0" fontId="21" fillId="36" borderId="10" xfId="0" applyFont="1" applyFill="1" applyBorder="1" applyAlignment="1" applyProtection="1">
      <alignment/>
      <protection/>
    </xf>
    <xf numFmtId="0" fontId="21" fillId="36" borderId="33" xfId="0" applyFont="1" applyFill="1" applyBorder="1" applyAlignment="1" applyProtection="1">
      <alignment horizontal="center" vertical="center"/>
      <protection/>
    </xf>
    <xf numFmtId="0" fontId="21" fillId="36" borderId="34" xfId="0" applyFont="1" applyFill="1" applyBorder="1" applyAlignment="1" applyProtection="1">
      <alignment horizontal="center" vertical="center"/>
      <protection/>
    </xf>
    <xf numFmtId="0" fontId="22" fillId="36" borderId="34" xfId="0" applyFont="1" applyFill="1" applyBorder="1" applyAlignment="1" applyProtection="1">
      <alignment horizontal="center" vertical="center"/>
      <protection/>
    </xf>
    <xf numFmtId="0" fontId="21" fillId="36" borderId="35" xfId="0" applyFont="1" applyFill="1" applyBorder="1" applyAlignment="1" applyProtection="1">
      <alignment horizontal="center" vertical="center"/>
      <protection/>
    </xf>
    <xf numFmtId="0" fontId="0" fillId="36" borderId="36" xfId="0" applyFill="1" applyBorder="1" applyAlignment="1" applyProtection="1">
      <alignment/>
      <protection/>
    </xf>
    <xf numFmtId="176" fontId="59" fillId="35" borderId="31" xfId="0" applyNumberFormat="1" applyFont="1" applyFill="1" applyBorder="1" applyAlignment="1" applyProtection="1">
      <alignment/>
      <protection/>
    </xf>
    <xf numFmtId="0" fontId="6" fillId="36" borderId="36" xfId="0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3" fillId="35" borderId="37" xfId="0" applyFont="1" applyFill="1" applyBorder="1" applyAlignment="1" applyProtection="1">
      <alignment horizontal="center" vertical="center"/>
      <protection/>
    </xf>
    <xf numFmtId="0" fontId="13" fillId="36" borderId="38" xfId="0" applyFont="1" applyFill="1" applyBorder="1" applyAlignment="1" applyProtection="1">
      <alignment/>
      <protection/>
    </xf>
    <xf numFmtId="0" fontId="6" fillId="35" borderId="20" xfId="0" applyFont="1" applyFill="1" applyBorder="1" applyAlignment="1" applyProtection="1">
      <alignment/>
      <protection/>
    </xf>
    <xf numFmtId="0" fontId="6" fillId="36" borderId="38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3" fillId="35" borderId="39" xfId="0" applyFont="1" applyFill="1" applyBorder="1" applyAlignment="1" applyProtection="1">
      <alignment horizontal="center" vertical="center"/>
      <protection/>
    </xf>
    <xf numFmtId="0" fontId="6" fillId="36" borderId="40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3" fillId="35" borderId="41" xfId="0" applyFont="1" applyFill="1" applyBorder="1" applyAlignment="1" applyProtection="1">
      <alignment horizontal="center" vertical="center"/>
      <protection/>
    </xf>
    <xf numFmtId="0" fontId="13" fillId="36" borderId="40" xfId="0" applyFont="1" applyFill="1" applyBorder="1" applyAlignment="1" applyProtection="1">
      <alignment/>
      <protection/>
    </xf>
    <xf numFmtId="0" fontId="6" fillId="35" borderId="24" xfId="0" applyFont="1" applyFill="1" applyBorder="1" applyAlignment="1" applyProtection="1">
      <alignment/>
      <protection/>
    </xf>
    <xf numFmtId="0" fontId="7" fillId="35" borderId="31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3" fillId="36" borderId="42" xfId="0" applyFont="1" applyFill="1" applyBorder="1" applyAlignment="1" applyProtection="1">
      <alignment horizontal="left" indent="1"/>
      <protection/>
    </xf>
    <xf numFmtId="0" fontId="13" fillId="36" borderId="43" xfId="0" applyFont="1" applyFill="1" applyBorder="1" applyAlignment="1" applyProtection="1">
      <alignment horizontal="left" indent="1"/>
      <protection/>
    </xf>
    <xf numFmtId="0" fontId="13" fillId="36" borderId="44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6" fillId="35" borderId="45" xfId="0" applyFont="1" applyFill="1" applyBorder="1" applyAlignment="1" applyProtection="1">
      <alignment horizontal="left" indent="1"/>
      <protection/>
    </xf>
    <xf numFmtId="0" fontId="6" fillId="35" borderId="46" xfId="0" applyFont="1" applyFill="1" applyBorder="1" applyAlignment="1" applyProtection="1">
      <alignment horizontal="left" indent="1"/>
      <protection/>
    </xf>
    <xf numFmtId="0" fontId="10" fillId="35" borderId="26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6" fillId="35" borderId="40" xfId="0" applyFont="1" applyFill="1" applyBorder="1" applyAlignment="1" applyProtection="1">
      <alignment horizontal="left" indent="1"/>
      <protection/>
    </xf>
    <xf numFmtId="0" fontId="6" fillId="35" borderId="23" xfId="0" applyFont="1" applyFill="1" applyBorder="1" applyAlignment="1" applyProtection="1">
      <alignment horizontal="left" indent="1"/>
      <protection/>
    </xf>
    <xf numFmtId="0" fontId="10" fillId="35" borderId="29" xfId="0" applyFont="1" applyFill="1" applyBorder="1" applyAlignment="1" applyProtection="1">
      <alignment horizontal="center" vertical="center"/>
      <protection/>
    </xf>
    <xf numFmtId="0" fontId="6" fillId="35" borderId="24" xfId="0" applyFont="1" applyFill="1" applyBorder="1" applyAlignment="1" applyProtection="1">
      <alignment horizontal="center" vertical="center"/>
      <protection/>
    </xf>
    <xf numFmtId="0" fontId="6" fillId="35" borderId="36" xfId="0" applyFont="1" applyFill="1" applyBorder="1" applyAlignment="1" applyProtection="1">
      <alignment horizontal="left" indent="1"/>
      <protection/>
    </xf>
    <xf numFmtId="0" fontId="6" fillId="35" borderId="15" xfId="0" applyFont="1" applyFill="1" applyBorder="1" applyAlignment="1" applyProtection="1">
      <alignment horizontal="left" indent="1"/>
      <protection/>
    </xf>
    <xf numFmtId="0" fontId="0" fillId="0" borderId="0" xfId="0" applyFont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" fillId="34" borderId="44" xfId="0" applyFont="1" applyFill="1" applyBorder="1" applyAlignment="1" applyProtection="1">
      <alignment/>
      <protection/>
    </xf>
    <xf numFmtId="0" fontId="1" fillId="34" borderId="44" xfId="0" applyFont="1" applyFill="1" applyBorder="1" applyAlignment="1" applyProtection="1">
      <alignment horizontal="center" vertical="center"/>
      <protection/>
    </xf>
    <xf numFmtId="20" fontId="18" fillId="34" borderId="10" xfId="0" applyNumberFormat="1" applyFont="1" applyFill="1" applyBorder="1" applyAlignment="1" applyProtection="1">
      <alignment horizontal="center"/>
      <protection/>
    </xf>
    <xf numFmtId="0" fontId="18" fillId="34" borderId="10" xfId="0" applyFont="1" applyFill="1" applyBorder="1" applyAlignment="1" applyProtection="1">
      <alignment horizontal="center"/>
      <protection/>
    </xf>
    <xf numFmtId="0" fontId="2" fillId="37" borderId="44" xfId="0" applyFont="1" applyFill="1" applyBorder="1" applyAlignment="1" applyProtection="1">
      <alignment/>
      <protection/>
    </xf>
    <xf numFmtId="0" fontId="1" fillId="37" borderId="44" xfId="0" applyFont="1" applyFill="1" applyBorder="1" applyAlignment="1" applyProtection="1">
      <alignment horizontal="center" vertical="center"/>
      <protection/>
    </xf>
    <xf numFmtId="0" fontId="1" fillId="37" borderId="4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60" fillId="9" borderId="11" xfId="0" applyFont="1" applyFill="1" applyBorder="1" applyAlignment="1" applyProtection="1">
      <alignment horizontal="center"/>
      <protection/>
    </xf>
    <xf numFmtId="0" fontId="60" fillId="9" borderId="12" xfId="0" applyFont="1" applyFill="1" applyBorder="1" applyAlignment="1" applyProtection="1">
      <alignment horizontal="center"/>
      <protection/>
    </xf>
    <xf numFmtId="0" fontId="60" fillId="9" borderId="48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9" borderId="11" xfId="0" applyFont="1" applyFill="1" applyBorder="1" applyAlignment="1" applyProtection="1">
      <alignment horizontal="center"/>
      <protection locked="0"/>
    </xf>
    <xf numFmtId="0" fontId="13" fillId="9" borderId="12" xfId="0" applyFont="1" applyFill="1" applyBorder="1" applyAlignment="1" applyProtection="1">
      <alignment horizontal="center"/>
      <protection locked="0"/>
    </xf>
    <xf numFmtId="0" fontId="13" fillId="9" borderId="0" xfId="0" applyFont="1" applyFill="1" applyAlignment="1" applyProtection="1">
      <alignment horizontal="left"/>
      <protection locked="0"/>
    </xf>
    <xf numFmtId="2" fontId="14" fillId="9" borderId="36" xfId="0" applyNumberFormat="1" applyFont="1" applyFill="1" applyBorder="1" applyAlignment="1" applyProtection="1">
      <alignment horizontal="center"/>
      <protection locked="0"/>
    </xf>
    <xf numFmtId="0" fontId="0" fillId="9" borderId="15" xfId="0" applyFill="1" applyBorder="1" applyAlignment="1" applyProtection="1">
      <alignment horizontal="center"/>
      <protection locked="0"/>
    </xf>
    <xf numFmtId="0" fontId="0" fillId="9" borderId="16" xfId="0" applyFill="1" applyBorder="1" applyAlignment="1" applyProtection="1">
      <alignment horizontal="center"/>
      <protection locked="0"/>
    </xf>
    <xf numFmtId="0" fontId="6" fillId="38" borderId="36" xfId="0" applyFont="1" applyFill="1" applyBorder="1" applyAlignment="1" applyProtection="1">
      <alignment horizontal="left"/>
      <protection locked="0"/>
    </xf>
    <xf numFmtId="0" fontId="6" fillId="38" borderId="15" xfId="0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38" borderId="49" xfId="0" applyFont="1" applyFill="1" applyBorder="1" applyAlignment="1" applyProtection="1">
      <alignment horizontal="center"/>
      <protection locked="0"/>
    </xf>
    <xf numFmtId="2" fontId="14" fillId="9" borderId="40" xfId="0" applyNumberFormat="1" applyFont="1" applyFill="1" applyBorder="1" applyAlignment="1" applyProtection="1">
      <alignment horizontal="center"/>
      <protection locked="0"/>
    </xf>
    <xf numFmtId="0" fontId="0" fillId="9" borderId="23" xfId="0" applyFill="1" applyBorder="1" applyAlignment="1" applyProtection="1">
      <alignment horizontal="center"/>
      <protection locked="0"/>
    </xf>
    <xf numFmtId="0" fontId="0" fillId="9" borderId="24" xfId="0" applyFill="1" applyBorder="1" applyAlignment="1" applyProtection="1">
      <alignment horizontal="center"/>
      <protection locked="0"/>
    </xf>
    <xf numFmtId="0" fontId="6" fillId="38" borderId="40" xfId="0" applyFont="1" applyFill="1" applyBorder="1" applyAlignment="1" applyProtection="1">
      <alignment horizontal="left"/>
      <protection locked="0"/>
    </xf>
    <xf numFmtId="0" fontId="6" fillId="38" borderId="23" xfId="0" applyFont="1" applyFill="1" applyBorder="1" applyAlignment="1" applyProtection="1">
      <alignment horizontal="left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6" fillId="38" borderId="50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9" borderId="0" xfId="0" applyFont="1" applyFill="1" applyBorder="1" applyAlignment="1" applyProtection="1">
      <alignment horizontal="left"/>
      <protection locked="0"/>
    </xf>
    <xf numFmtId="0" fontId="0" fillId="9" borderId="51" xfId="0" applyFill="1" applyBorder="1" applyAlignment="1" applyProtection="1">
      <alignment horizontal="center"/>
      <protection locked="0"/>
    </xf>
    <xf numFmtId="0" fontId="0" fillId="9" borderId="43" xfId="0" applyFill="1" applyBorder="1" applyAlignment="1" applyProtection="1">
      <alignment horizontal="center"/>
      <protection locked="0"/>
    </xf>
    <xf numFmtId="0" fontId="6" fillId="38" borderId="42" xfId="0" applyFont="1" applyFill="1" applyBorder="1" applyAlignment="1" applyProtection="1">
      <alignment horizontal="left"/>
      <protection locked="0"/>
    </xf>
    <xf numFmtId="0" fontId="6" fillId="38" borderId="51" xfId="0" applyFont="1" applyFill="1" applyBorder="1" applyAlignment="1" applyProtection="1">
      <alignment horizontal="left"/>
      <protection locked="0"/>
    </xf>
    <xf numFmtId="0" fontId="6" fillId="3" borderId="51" xfId="0" applyFont="1" applyFill="1" applyBorder="1" applyAlignment="1" applyProtection="1">
      <alignment horizontal="center"/>
      <protection locked="0"/>
    </xf>
    <xf numFmtId="0" fontId="6" fillId="3" borderId="43" xfId="0" applyFont="1" applyFill="1" applyBorder="1" applyAlignment="1" applyProtection="1">
      <alignment horizontal="center"/>
      <protection locked="0"/>
    </xf>
    <xf numFmtId="0" fontId="6" fillId="38" borderId="47" xfId="0" applyFont="1" applyFill="1" applyBorder="1" applyAlignment="1" applyProtection="1">
      <alignment horizontal="center"/>
      <protection locked="0"/>
    </xf>
    <xf numFmtId="0" fontId="7" fillId="35" borderId="31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11" fillId="38" borderId="0" xfId="0" applyFont="1" applyFill="1" applyBorder="1" applyAlignment="1">
      <alignment horizontal="center" vertical="center"/>
    </xf>
    <xf numFmtId="0" fontId="10" fillId="35" borderId="29" xfId="0" applyFont="1" applyFill="1" applyBorder="1" applyAlignment="1" applyProtection="1">
      <alignment horizontal="center" vertical="center"/>
      <protection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6" fillId="35" borderId="21" xfId="0" applyFont="1" applyFill="1" applyBorder="1" applyAlignment="1" applyProtection="1">
      <alignment horizontal="center" vertical="center"/>
      <protection/>
    </xf>
    <xf numFmtId="0" fontId="13" fillId="36" borderId="44" xfId="0" applyFont="1" applyFill="1" applyBorder="1" applyAlignment="1" applyProtection="1">
      <alignment horizontal="center" vertical="center"/>
      <protection/>
    </xf>
    <xf numFmtId="0" fontId="6" fillId="35" borderId="52" xfId="0" applyFont="1" applyFill="1" applyBorder="1" applyAlignment="1" applyProtection="1">
      <alignment horizontal="center" vertical="center"/>
      <protection/>
    </xf>
    <xf numFmtId="0" fontId="6" fillId="35" borderId="53" xfId="0" applyFont="1" applyFill="1" applyBorder="1" applyAlignment="1" applyProtection="1">
      <alignment horizontal="center" vertical="center"/>
      <protection/>
    </xf>
    <xf numFmtId="0" fontId="13" fillId="36" borderId="42" xfId="0" applyFont="1" applyFill="1" applyBorder="1" applyAlignment="1" applyProtection="1">
      <alignment horizontal="center" vertical="center"/>
      <protection/>
    </xf>
    <xf numFmtId="0" fontId="13" fillId="36" borderId="43" xfId="0" applyFont="1" applyFill="1" applyBorder="1" applyAlignment="1" applyProtection="1">
      <alignment horizontal="center" vertical="center"/>
      <protection/>
    </xf>
    <xf numFmtId="0" fontId="13" fillId="36" borderId="44" xfId="0" applyFont="1" applyFill="1" applyBorder="1" applyAlignment="1" applyProtection="1">
      <alignment horizontal="center" vertical="center"/>
      <protection/>
    </xf>
    <xf numFmtId="0" fontId="6" fillId="35" borderId="54" xfId="0" applyFont="1" applyFill="1" applyBorder="1" applyAlignment="1" applyProtection="1">
      <alignment horizontal="left" indent="1"/>
      <protection/>
    </xf>
    <xf numFmtId="0" fontId="6" fillId="35" borderId="41" xfId="0" applyFont="1" applyFill="1" applyBorder="1" applyAlignment="1" applyProtection="1">
      <alignment horizontal="left" inden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/>
      <protection/>
    </xf>
    <xf numFmtId="0" fontId="10" fillId="35" borderId="48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2" fontId="14" fillId="0" borderId="36" xfId="0" applyNumberFormat="1" applyFont="1" applyFill="1" applyBorder="1" applyAlignment="1" applyProtection="1">
      <alignment horizontal="center"/>
      <protection locked="0"/>
    </xf>
    <xf numFmtId="2" fontId="14" fillId="0" borderId="40" xfId="0" applyNumberFormat="1" applyFont="1" applyFill="1" applyBorder="1" applyAlignment="1" applyProtection="1">
      <alignment horizontal="center"/>
      <protection locked="0"/>
    </xf>
    <xf numFmtId="2" fontId="14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" fontId="6" fillId="35" borderId="24" xfId="0" applyNumberFormat="1" applyFont="1" applyFill="1" applyBorder="1" applyAlignment="1" applyProtection="1">
      <alignment horizontal="center" vertical="center"/>
      <protection/>
    </xf>
    <xf numFmtId="16" fontId="6" fillId="35" borderId="21" xfId="0" applyNumberFormat="1" applyFont="1" applyFill="1" applyBorder="1" applyAlignment="1" applyProtection="1">
      <alignment horizontal="center" vertical="center"/>
      <protection/>
    </xf>
    <xf numFmtId="16" fontId="6" fillId="35" borderId="53" xfId="0" applyNumberFormat="1" applyFont="1" applyFill="1" applyBorder="1" applyAlignment="1" applyProtection="1">
      <alignment horizontal="center" vertical="center"/>
      <protection/>
    </xf>
    <xf numFmtId="0" fontId="3" fillId="35" borderId="40" xfId="0" applyFont="1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3" fillId="35" borderId="36" xfId="0" applyFont="1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13" fillId="36" borderId="55" xfId="0" applyFont="1" applyFill="1" applyBorder="1" applyAlignment="1" applyProtection="1">
      <alignment horizontal="center" vertical="center"/>
      <protection/>
    </xf>
    <xf numFmtId="0" fontId="13" fillId="36" borderId="47" xfId="0" applyFont="1" applyFill="1" applyBorder="1" applyAlignment="1" applyProtection="1">
      <alignment horizontal="center" vertical="center"/>
      <protection/>
    </xf>
    <xf numFmtId="0" fontId="15" fillId="36" borderId="47" xfId="0" applyFont="1" applyFill="1" applyBorder="1" applyAlignment="1" applyProtection="1">
      <alignment horizontal="center" vertical="center"/>
      <protection/>
    </xf>
    <xf numFmtId="0" fontId="3" fillId="35" borderId="45" xfId="0" applyFont="1" applyFill="1" applyBorder="1" applyAlignment="1" applyProtection="1">
      <alignment horizontal="center" vertical="center"/>
      <protection/>
    </xf>
    <xf numFmtId="0" fontId="0" fillId="35" borderId="53" xfId="0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center" vertical="center"/>
      <protection/>
    </xf>
    <xf numFmtId="0" fontId="14" fillId="9" borderId="55" xfId="0" applyFont="1" applyFill="1" applyBorder="1" applyAlignment="1" applyProtection="1">
      <alignment horizontal="center"/>
      <protection locked="0"/>
    </xf>
    <xf numFmtId="0" fontId="14" fillId="9" borderId="44" xfId="0" applyFont="1" applyFill="1" applyBorder="1" applyAlignment="1" applyProtection="1">
      <alignment horizontal="center"/>
      <protection locked="0"/>
    </xf>
    <xf numFmtId="0" fontId="14" fillId="9" borderId="47" xfId="0" applyFont="1" applyFill="1" applyBorder="1" applyAlignment="1" applyProtection="1">
      <alignment horizontal="center"/>
      <protection locked="0"/>
    </xf>
    <xf numFmtId="0" fontId="6" fillId="36" borderId="31" xfId="0" applyFont="1" applyFill="1" applyBorder="1" applyAlignment="1" applyProtection="1">
      <alignment horizontal="left" vertical="top"/>
      <protection/>
    </xf>
    <xf numFmtId="0" fontId="6" fillId="36" borderId="32" xfId="0" applyFont="1" applyFill="1" applyBorder="1" applyAlignment="1" applyProtection="1">
      <alignment horizontal="left" vertical="top"/>
      <protection/>
    </xf>
    <xf numFmtId="0" fontId="6" fillId="36" borderId="28" xfId="0" applyFont="1" applyFill="1" applyBorder="1" applyAlignment="1" applyProtection="1">
      <alignment horizontal="left" vertical="top"/>
      <protection/>
    </xf>
    <xf numFmtId="0" fontId="6" fillId="36" borderId="30" xfId="0" applyFont="1" applyFill="1" applyBorder="1" applyAlignment="1" applyProtection="1">
      <alignment horizontal="left" vertical="top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6" fillId="9" borderId="26" xfId="0" applyFont="1" applyFill="1" applyBorder="1" applyAlignment="1" applyProtection="1">
      <alignment horizontal="center"/>
      <protection locked="0"/>
    </xf>
    <xf numFmtId="0" fontId="6" fillId="9" borderId="27" xfId="0" applyFont="1" applyFill="1" applyBorder="1" applyAlignment="1" applyProtection="1">
      <alignment horizontal="center"/>
      <protection locked="0"/>
    </xf>
    <xf numFmtId="0" fontId="14" fillId="33" borderId="55" xfId="0" applyFont="1" applyFill="1" applyBorder="1" applyAlignment="1" applyProtection="1">
      <alignment horizontal="center"/>
      <protection/>
    </xf>
    <xf numFmtId="0" fontId="14" fillId="33" borderId="44" xfId="0" applyFont="1" applyFill="1" applyBorder="1" applyAlignment="1" applyProtection="1">
      <alignment horizontal="center"/>
      <protection/>
    </xf>
    <xf numFmtId="0" fontId="14" fillId="33" borderId="47" xfId="0" applyFont="1" applyFill="1" applyBorder="1" applyAlignment="1" applyProtection="1">
      <alignment horizontal="center"/>
      <protection/>
    </xf>
    <xf numFmtId="0" fontId="3" fillId="35" borderId="56" xfId="0" applyFont="1" applyFill="1" applyBorder="1" applyAlignment="1" applyProtection="1">
      <alignment horizontal="center" vertical="center"/>
      <protection/>
    </xf>
    <xf numFmtId="0" fontId="3" fillId="35" borderId="50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top"/>
      <protection/>
    </xf>
    <xf numFmtId="0" fontId="6" fillId="36" borderId="27" xfId="0" applyFont="1" applyFill="1" applyBorder="1" applyAlignment="1" applyProtection="1">
      <alignment horizontal="center" vertical="top"/>
      <protection/>
    </xf>
    <xf numFmtId="0" fontId="6" fillId="36" borderId="31" xfId="0" applyFont="1" applyFill="1" applyBorder="1" applyAlignment="1" applyProtection="1">
      <alignment horizontal="center" vertical="top"/>
      <protection/>
    </xf>
    <xf numFmtId="0" fontId="6" fillId="36" borderId="32" xfId="0" applyFont="1" applyFill="1" applyBorder="1" applyAlignment="1" applyProtection="1">
      <alignment horizontal="center" vertical="top"/>
      <protection/>
    </xf>
    <xf numFmtId="0" fontId="6" fillId="36" borderId="28" xfId="0" applyFont="1" applyFill="1" applyBorder="1" applyAlignment="1" applyProtection="1">
      <alignment horizontal="center" vertical="top"/>
      <protection/>
    </xf>
    <xf numFmtId="0" fontId="6" fillId="36" borderId="30" xfId="0" applyFont="1" applyFill="1" applyBorder="1" applyAlignment="1" applyProtection="1">
      <alignment horizontal="center" vertical="top"/>
      <protection/>
    </xf>
    <xf numFmtId="0" fontId="3" fillId="35" borderId="57" xfId="0" applyFont="1" applyFill="1" applyBorder="1" applyAlignment="1" applyProtection="1">
      <alignment horizontal="center" vertical="center"/>
      <protection/>
    </xf>
    <xf numFmtId="0" fontId="3" fillId="35" borderId="49" xfId="0" applyFont="1" applyFill="1" applyBorder="1" applyAlignment="1" applyProtection="1">
      <alignment horizontal="center" vertical="center"/>
      <protection/>
    </xf>
    <xf numFmtId="0" fontId="6" fillId="9" borderId="44" xfId="0" applyFont="1" applyFill="1" applyBorder="1" applyAlignment="1" applyProtection="1">
      <alignment horizontal="center"/>
      <protection locked="0"/>
    </xf>
    <xf numFmtId="0" fontId="6" fillId="9" borderId="4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20">
      <selection activeCell="A36" sqref="A36"/>
    </sheetView>
  </sheetViews>
  <sheetFormatPr defaultColWidth="9.140625" defaultRowHeight="12.75"/>
  <cols>
    <col min="1" max="1" width="27.00390625" style="182" customWidth="1"/>
  </cols>
  <sheetData>
    <row r="1" ht="12.75">
      <c r="A1" s="183" t="s">
        <v>118</v>
      </c>
    </row>
    <row r="2" ht="12.75">
      <c r="A2" s="183" t="s">
        <v>116</v>
      </c>
    </row>
    <row r="3" ht="12.75">
      <c r="A3" s="183" t="s">
        <v>117</v>
      </c>
    </row>
    <row r="4" ht="12.75">
      <c r="A4" s="183" t="s">
        <v>153</v>
      </c>
    </row>
    <row r="5" ht="12.75">
      <c r="A5" s="183" t="s">
        <v>127</v>
      </c>
    </row>
    <row r="6" ht="12.75">
      <c r="A6" s="183" t="s">
        <v>141</v>
      </c>
    </row>
    <row r="7" ht="12.75">
      <c r="A7" s="183" t="s">
        <v>154</v>
      </c>
    </row>
    <row r="8" ht="12.75">
      <c r="A8" s="183" t="s">
        <v>155</v>
      </c>
    </row>
    <row r="9" ht="12.75">
      <c r="A9" s="183" t="s">
        <v>156</v>
      </c>
    </row>
    <row r="10" ht="12.75">
      <c r="A10" s="183" t="s">
        <v>157</v>
      </c>
    </row>
    <row r="11" ht="12.75">
      <c r="A11" s="183" t="s">
        <v>125</v>
      </c>
    </row>
    <row r="12" ht="12.75">
      <c r="A12" s="183" t="s">
        <v>144</v>
      </c>
    </row>
    <row r="13" ht="12.75">
      <c r="A13" s="183" t="s">
        <v>128</v>
      </c>
    </row>
    <row r="14" ht="12.75">
      <c r="A14" s="183" t="s">
        <v>164</v>
      </c>
    </row>
    <row r="15" ht="12.75">
      <c r="A15" s="183" t="s">
        <v>158</v>
      </c>
    </row>
    <row r="16" ht="12.75">
      <c r="A16" s="183" t="s">
        <v>122</v>
      </c>
    </row>
    <row r="17" ht="12.75">
      <c r="A17" s="183" t="s">
        <v>159</v>
      </c>
    </row>
    <row r="18" ht="12.75">
      <c r="A18" s="183" t="s">
        <v>160</v>
      </c>
    </row>
    <row r="19" ht="12.75">
      <c r="A19" s="183" t="s">
        <v>126</v>
      </c>
    </row>
    <row r="20" ht="12.75">
      <c r="A20" s="183" t="s">
        <v>161</v>
      </c>
    </row>
    <row r="21" ht="12.75">
      <c r="A21" s="183" t="s">
        <v>162</v>
      </c>
    </row>
    <row r="22" ht="12.75">
      <c r="A22" s="183" t="s">
        <v>121</v>
      </c>
    </row>
    <row r="23" ht="12.75">
      <c r="A23" s="183" t="s">
        <v>163</v>
      </c>
    </row>
    <row r="24" ht="12.75">
      <c r="A24" s="183" t="s">
        <v>165</v>
      </c>
    </row>
    <row r="25" ht="12.75">
      <c r="A25" s="183" t="s">
        <v>146</v>
      </c>
    </row>
    <row r="26" ht="12.75">
      <c r="A26" s="183" t="s">
        <v>136</v>
      </c>
    </row>
    <row r="27" ht="12.75">
      <c r="A27" s="183" t="s">
        <v>166</v>
      </c>
    </row>
    <row r="28" ht="12.75">
      <c r="A28" s="183" t="s">
        <v>167</v>
      </c>
    </row>
    <row r="29" ht="12.75">
      <c r="A29" s="183" t="s">
        <v>168</v>
      </c>
    </row>
    <row r="30" ht="12.75">
      <c r="A30" s="183" t="s">
        <v>169</v>
      </c>
    </row>
    <row r="31" ht="12.75">
      <c r="A31" s="183" t="s">
        <v>170</v>
      </c>
    </row>
    <row r="32" ht="12.75">
      <c r="A32" s="183" t="s">
        <v>171</v>
      </c>
    </row>
    <row r="33" ht="12.75">
      <c r="A33" s="183" t="s">
        <v>172</v>
      </c>
    </row>
    <row r="34" ht="12.75">
      <c r="A34" s="183" t="s">
        <v>173</v>
      </c>
    </row>
    <row r="35" ht="12.75">
      <c r="A35" s="183" t="s">
        <v>174</v>
      </c>
    </row>
    <row r="36" ht="12.75">
      <c r="A36" s="183" t="s">
        <v>175</v>
      </c>
    </row>
    <row r="37" ht="12.75">
      <c r="A37" s="182" t="s">
        <v>70</v>
      </c>
    </row>
    <row r="38" ht="12.75">
      <c r="A38" s="182" t="s">
        <v>71</v>
      </c>
    </row>
    <row r="39" ht="12.75">
      <c r="A39" s="182" t="s">
        <v>72</v>
      </c>
    </row>
    <row r="40" ht="12.75">
      <c r="A40" s="182" t="s">
        <v>73</v>
      </c>
    </row>
    <row r="41" ht="12.75">
      <c r="A41" s="182" t="s">
        <v>103</v>
      </c>
    </row>
    <row r="42" ht="12.75">
      <c r="A42" s="182" t="s">
        <v>110</v>
      </c>
    </row>
    <row r="43" ht="12.75">
      <c r="A43" s="182" t="s">
        <v>111</v>
      </c>
    </row>
    <row r="44" ht="12.75">
      <c r="A44" s="182" t="s">
        <v>112</v>
      </c>
    </row>
    <row r="45" ht="12.75">
      <c r="A45" s="182" t="s">
        <v>113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7"/>
  <sheetViews>
    <sheetView zoomScaleSheetLayoutView="55" zoomScalePageLayoutView="0" workbookViewId="0" topLeftCell="A7">
      <selection activeCell="D17" sqref="D17"/>
    </sheetView>
  </sheetViews>
  <sheetFormatPr defaultColWidth="9.140625" defaultRowHeight="12.75"/>
  <cols>
    <col min="1" max="1" width="17.57421875" style="21" customWidth="1"/>
    <col min="2" max="2" width="15.28125" style="21" customWidth="1"/>
    <col min="3" max="3" width="4.00390625" style="21" customWidth="1"/>
    <col min="4" max="4" width="4.8515625" style="21" customWidth="1"/>
    <col min="5" max="5" width="5.28125" style="21" customWidth="1"/>
    <col min="6" max="6" width="6.28125" style="21" customWidth="1"/>
    <col min="7" max="7" width="7.140625" style="24" customWidth="1"/>
    <col min="8" max="8" width="6.7109375" style="24" customWidth="1"/>
    <col min="9" max="9" width="5.7109375" style="21" customWidth="1"/>
    <col min="10" max="10" width="5.8515625" style="21" customWidth="1"/>
    <col min="11" max="11" width="4.00390625" style="21" customWidth="1"/>
    <col min="12" max="12" width="11.8515625" style="21" customWidth="1"/>
    <col min="13" max="13" width="2.7109375" style="21" customWidth="1"/>
    <col min="14" max="14" width="9.140625" style="23" bestFit="1" customWidth="1"/>
    <col min="15" max="15" width="10.140625" style="21" bestFit="1" customWidth="1"/>
    <col min="16" max="16" width="10.8515625" style="21" bestFit="1" customWidth="1"/>
    <col min="17" max="18" width="20.8515625" style="25" customWidth="1"/>
    <col min="19" max="20" width="6.00390625" style="21" customWidth="1"/>
    <col min="21" max="21" width="20.8515625" style="21" customWidth="1"/>
    <col min="22" max="22" width="2.7109375" style="24" customWidth="1"/>
    <col min="23" max="23" width="2.421875" style="24" bestFit="1" customWidth="1"/>
    <col min="24" max="24" width="6.8515625" style="128" bestFit="1" customWidth="1"/>
    <col min="25" max="25" width="7.8515625" style="128" bestFit="1" customWidth="1"/>
    <col min="26" max="26" width="6.421875" style="141" bestFit="1" customWidth="1"/>
    <col min="27" max="27" width="5.421875" style="141" bestFit="1" customWidth="1"/>
    <col min="28" max="29" width="16.8515625" style="142" customWidth="1"/>
    <col min="30" max="31" width="9.421875" style="141" customWidth="1"/>
    <col min="32" max="32" width="18.7109375" style="141" customWidth="1"/>
    <col min="33" max="16384" width="9.140625" style="21" customWidth="1"/>
  </cols>
  <sheetData>
    <row r="1" spans="1:58" s="29" customFormat="1" ht="13.5" customHeight="1" thickBo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N1" s="1">
        <v>1</v>
      </c>
      <c r="O1" s="207" t="s">
        <v>79</v>
      </c>
      <c r="P1" s="208"/>
      <c r="Q1" s="208"/>
      <c r="R1" s="208"/>
      <c r="S1" s="208"/>
      <c r="T1" s="208"/>
      <c r="U1" s="209"/>
      <c r="W1" s="101" t="str">
        <f>IF(COUNTIF(X:X,X1)&gt;1,"X","")</f>
        <v>X</v>
      </c>
      <c r="X1" s="105"/>
      <c r="Y1" s="105"/>
      <c r="Z1" s="197" t="str">
        <f>"PARTITE "&amp;A1</f>
        <v>PARTITE GIRONE 1</v>
      </c>
      <c r="AA1" s="198"/>
      <c r="AB1" s="198"/>
      <c r="AC1" s="198"/>
      <c r="AD1" s="198"/>
      <c r="AE1" s="198"/>
      <c r="AF1" s="199"/>
      <c r="BA1" s="21"/>
      <c r="BB1" s="178" t="s">
        <v>36</v>
      </c>
      <c r="BC1" s="178" t="s">
        <v>37</v>
      </c>
      <c r="BD1" s="178" t="s">
        <v>38</v>
      </c>
      <c r="BE1" s="178" t="s">
        <v>39</v>
      </c>
      <c r="BF1" s="178" t="s">
        <v>75</v>
      </c>
    </row>
    <row r="2" spans="1:58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N2" s="2" t="s">
        <v>80</v>
      </c>
      <c r="O2" s="3" t="s">
        <v>81</v>
      </c>
      <c r="P2" s="3" t="s">
        <v>82</v>
      </c>
      <c r="Q2" s="4" t="s">
        <v>83</v>
      </c>
      <c r="R2" s="4" t="s">
        <v>84</v>
      </c>
      <c r="S2" s="5" t="s">
        <v>85</v>
      </c>
      <c r="T2" s="5"/>
      <c r="U2" s="3" t="s">
        <v>24</v>
      </c>
      <c r="V2" s="21"/>
      <c r="W2" s="102"/>
      <c r="X2" s="106" t="s">
        <v>80</v>
      </c>
      <c r="Y2" s="106" t="s">
        <v>78</v>
      </c>
      <c r="Z2" s="106" t="s">
        <v>23</v>
      </c>
      <c r="AA2" s="106" t="s">
        <v>35</v>
      </c>
      <c r="AB2" s="107" t="s">
        <v>74</v>
      </c>
      <c r="AC2" s="107" t="s">
        <v>74</v>
      </c>
      <c r="AD2" s="205" t="s">
        <v>11</v>
      </c>
      <c r="AE2" s="206"/>
      <c r="AF2" s="106" t="s">
        <v>24</v>
      </c>
      <c r="BA2" s="29">
        <v>1</v>
      </c>
      <c r="BB2" s="21" t="str">
        <f aca="true" t="shared" si="0" ref="BB2:BF11">VLOOKUP($BA2&amp;BB$1,$K:$L,2,)</f>
        <v>Longo</v>
      </c>
      <c r="BC2" s="21" t="str">
        <f t="shared" si="0"/>
        <v> La Torre C.</v>
      </c>
      <c r="BD2" s="21" t="str">
        <f t="shared" si="0"/>
        <v>Giliberto</v>
      </c>
      <c r="BE2" s="21" t="str">
        <f t="shared" si="0"/>
        <v>Calabrò S.</v>
      </c>
      <c r="BF2" s="21" t="e">
        <f t="shared" si="0"/>
        <v>#N/A</v>
      </c>
    </row>
    <row r="3" spans="1:58" ht="13.5" thickBot="1">
      <c r="A3" s="33"/>
      <c r="B3" s="34"/>
      <c r="C3" s="35"/>
      <c r="D3" s="35"/>
      <c r="E3" s="35"/>
      <c r="F3" s="35"/>
      <c r="G3" s="36"/>
      <c r="H3" s="36"/>
      <c r="I3" s="35"/>
      <c r="J3" s="35"/>
      <c r="K3" s="35"/>
      <c r="L3" s="37"/>
      <c r="N3" s="6">
        <f>N1+O3/100</f>
        <v>1.01</v>
      </c>
      <c r="O3" s="7">
        <v>1</v>
      </c>
      <c r="P3" s="8" t="str">
        <f aca="true" t="shared" si="1" ref="P3:P14">_xlfn.IFERROR(VLOOKUP(N3,$X:$AF,4,FALSE),"-")</f>
        <v>A</v>
      </c>
      <c r="Q3" s="8" t="str">
        <f aca="true" t="shared" si="2" ref="Q3:Q14">_xlfn.IFERROR(VLOOKUP(N3,$X:$AF,5,FALSE),"-")</f>
        <v>Longo</v>
      </c>
      <c r="R3" s="9" t="str">
        <f aca="true" t="shared" si="3" ref="R3:R14">_xlfn.IFERROR(VLOOKUP(N3,$X:$AF,6,FALSE),"-")</f>
        <v> La Torre C.</v>
      </c>
      <c r="S3" s="9">
        <f aca="true" t="shared" si="4" ref="S3:S14">_xlfn.IFERROR(VLOOKUP(N3,$X:$AF,7,FALSE),"-")</f>
        <v>11</v>
      </c>
      <c r="T3" s="9">
        <f aca="true" t="shared" si="5" ref="T3:T14">_xlfn.IFERROR(VLOOKUP(N3,$X:$AF,8,FALSE),"-")</f>
        <v>0</v>
      </c>
      <c r="U3" s="10" t="str">
        <f aca="true" t="shared" si="6" ref="U3:U14">_xlfn.IFERROR(VLOOKUP(N3,$X:$AF,9,FALSE),"-")</f>
        <v>Magrì</v>
      </c>
      <c r="V3" s="21"/>
      <c r="W3" s="102">
        <f aca="true" t="shared" si="7" ref="W3:W8">IF(COUNTIF(X$1:X$65536,X3)&gt;1,"X","")</f>
      </c>
      <c r="X3" s="179">
        <f aca="true" t="shared" si="8" ref="X3:X8">Y3+Z3/100</f>
        <v>1.01</v>
      </c>
      <c r="Y3" s="109">
        <v>1</v>
      </c>
      <c r="Z3" s="109">
        <v>1</v>
      </c>
      <c r="AA3" s="110" t="s">
        <v>36</v>
      </c>
      <c r="AB3" s="111" t="str">
        <f aca="true" t="shared" si="9" ref="AB3:AC8">A11</f>
        <v>Longo</v>
      </c>
      <c r="AC3" s="112" t="str">
        <f t="shared" si="9"/>
        <v> La Torre C.</v>
      </c>
      <c r="AD3" s="113">
        <v>11</v>
      </c>
      <c r="AE3" s="114">
        <v>0</v>
      </c>
      <c r="AF3" s="115" t="str">
        <f>B24</f>
        <v>Magrì</v>
      </c>
      <c r="BA3" s="21">
        <v>2</v>
      </c>
      <c r="BB3" s="21" t="str">
        <f t="shared" si="0"/>
        <v>Maghrì</v>
      </c>
      <c r="BC3" s="21" t="str">
        <f t="shared" si="0"/>
        <v>Calcagno</v>
      </c>
      <c r="BD3" s="21" t="str">
        <f t="shared" si="0"/>
        <v>Trimboli</v>
      </c>
      <c r="BE3" s="21" t="str">
        <f t="shared" si="0"/>
        <v>Calabrò</v>
      </c>
      <c r="BF3" s="21" t="e">
        <f t="shared" si="0"/>
        <v>#N/A</v>
      </c>
    </row>
    <row r="4" spans="1:58" ht="13.5" thickBot="1">
      <c r="A4" s="33"/>
      <c r="B4" s="38" t="s">
        <v>74</v>
      </c>
      <c r="C4" s="39" t="s">
        <v>1</v>
      </c>
      <c r="D4" s="40" t="s">
        <v>2</v>
      </c>
      <c r="E4" s="40" t="s">
        <v>3</v>
      </c>
      <c r="F4" s="41" t="s">
        <v>4</v>
      </c>
      <c r="G4" s="41" t="s">
        <v>5</v>
      </c>
      <c r="H4" s="41" t="s">
        <v>6</v>
      </c>
      <c r="I4" s="40" t="s">
        <v>7</v>
      </c>
      <c r="J4" s="42" t="s">
        <v>8</v>
      </c>
      <c r="K4" s="43"/>
      <c r="L4" s="38" t="s">
        <v>99</v>
      </c>
      <c r="N4" s="11">
        <f>N1+O4/100</f>
        <v>1.02</v>
      </c>
      <c r="O4" s="12">
        <v>2</v>
      </c>
      <c r="P4" s="13" t="str">
        <f t="shared" si="1"/>
        <v>A</v>
      </c>
      <c r="Q4" s="13" t="str">
        <f t="shared" si="2"/>
        <v>Giliberto</v>
      </c>
      <c r="R4" s="13" t="str">
        <f t="shared" si="3"/>
        <v>Calabrò S.</v>
      </c>
      <c r="S4" s="13">
        <f t="shared" si="4"/>
        <v>5</v>
      </c>
      <c r="T4" s="13">
        <f t="shared" si="5"/>
        <v>0</v>
      </c>
      <c r="U4" s="14" t="str">
        <f t="shared" si="6"/>
        <v> Squaddara G.</v>
      </c>
      <c r="V4" s="21"/>
      <c r="W4" s="102">
        <f t="shared" si="7"/>
      </c>
      <c r="X4" s="180">
        <f t="shared" si="8"/>
        <v>1.02</v>
      </c>
      <c r="Y4" s="117">
        <v>1</v>
      </c>
      <c r="Z4" s="117">
        <v>2</v>
      </c>
      <c r="AA4" s="118" t="s">
        <v>36</v>
      </c>
      <c r="AB4" s="119" t="str">
        <f t="shared" si="9"/>
        <v>Giliberto</v>
      </c>
      <c r="AC4" s="120" t="str">
        <f t="shared" si="9"/>
        <v>Calabrò S.</v>
      </c>
      <c r="AD4" s="121">
        <v>5</v>
      </c>
      <c r="AE4" s="122">
        <v>0</v>
      </c>
      <c r="AF4" s="123" t="str">
        <f>B27</f>
        <v> Squaddara G.</v>
      </c>
      <c r="BA4" s="21">
        <v>3</v>
      </c>
      <c r="BB4" s="21" t="str">
        <f t="shared" si="0"/>
        <v>La Torre C.</v>
      </c>
      <c r="BC4" s="21" t="str">
        <f t="shared" si="0"/>
        <v>Berselli</v>
      </c>
      <c r="BD4" s="21" t="str">
        <f t="shared" si="0"/>
        <v>Natoli C.</v>
      </c>
      <c r="BE4" s="21" t="str">
        <f t="shared" si="0"/>
        <v>Tosto</v>
      </c>
      <c r="BF4" s="21" t="e">
        <f t="shared" si="0"/>
        <v>#N/A</v>
      </c>
    </row>
    <row r="5" spans="1:58" ht="12.75">
      <c r="A5" s="44">
        <f>C5*1000+J5*50+H5+0.9</f>
        <v>0.9</v>
      </c>
      <c r="B5" s="45" t="str">
        <f>Player!A1</f>
        <v>Longo</v>
      </c>
      <c r="C5" s="46"/>
      <c r="D5" s="47"/>
      <c r="E5" s="47"/>
      <c r="F5" s="48"/>
      <c r="G5" s="48"/>
      <c r="H5" s="48"/>
      <c r="I5" s="47"/>
      <c r="J5" s="49"/>
      <c r="K5" s="50" t="s">
        <v>9</v>
      </c>
      <c r="L5" s="51" t="str">
        <f>IF(SUM(A5:A8)=12003,K5,VLOOKUP(LARGE($A$5:$A$8,1),A5:B8,2,FALSE))</f>
        <v>Longo</v>
      </c>
      <c r="N5" s="11">
        <f>N1+O5/100</f>
        <v>1.03</v>
      </c>
      <c r="O5" s="12">
        <v>3</v>
      </c>
      <c r="P5" s="13" t="str">
        <f t="shared" si="1"/>
        <v>C</v>
      </c>
      <c r="Q5" s="13" t="str">
        <f t="shared" si="2"/>
        <v>Natoli C.</v>
      </c>
      <c r="R5" s="13" t="str">
        <f t="shared" si="3"/>
        <v>Bagnato</v>
      </c>
      <c r="S5" s="13">
        <f t="shared" si="4"/>
        <v>2</v>
      </c>
      <c r="T5" s="13">
        <f t="shared" si="5"/>
        <v>1</v>
      </c>
      <c r="U5" s="14" t="str">
        <f t="shared" si="6"/>
        <v>Russo</v>
      </c>
      <c r="V5" s="21"/>
      <c r="W5" s="102">
        <f t="shared" si="7"/>
      </c>
      <c r="X5" s="179">
        <f t="shared" si="8"/>
        <v>3.01</v>
      </c>
      <c r="Y5" s="109">
        <v>3</v>
      </c>
      <c r="Z5" s="109">
        <v>1</v>
      </c>
      <c r="AA5" s="110" t="s">
        <v>36</v>
      </c>
      <c r="AB5" s="111" t="str">
        <f t="shared" si="9"/>
        <v>Longo</v>
      </c>
      <c r="AC5" s="112" t="str">
        <f t="shared" si="9"/>
        <v>Giliberto</v>
      </c>
      <c r="AD5" s="113">
        <v>3</v>
      </c>
      <c r="AE5" s="114">
        <v>1</v>
      </c>
      <c r="AF5" s="115" t="str">
        <f>B25</f>
        <v>Corso A.</v>
      </c>
      <c r="BA5" s="29">
        <v>4</v>
      </c>
      <c r="BB5" s="21" t="str">
        <f t="shared" si="0"/>
        <v>Longo</v>
      </c>
      <c r="BC5" s="21" t="str">
        <f t="shared" si="0"/>
        <v>Squaddara F</v>
      </c>
      <c r="BD5" s="21" t="str">
        <f t="shared" si="0"/>
        <v>Frasca</v>
      </c>
      <c r="BE5" s="21" t="str">
        <f t="shared" si="0"/>
        <v>Bucca</v>
      </c>
      <c r="BF5" s="21" t="e">
        <f t="shared" si="0"/>
        <v>#N/A</v>
      </c>
    </row>
    <row r="6" spans="1:58" ht="13.5" thickBot="1">
      <c r="A6" s="44">
        <f>C6*1000+J6*50+H6+0.8</f>
        <v>0.8</v>
      </c>
      <c r="B6" s="52" t="str">
        <f>Player!A18</f>
        <v> La Torre C.</v>
      </c>
      <c r="C6" s="53"/>
      <c r="D6" s="54"/>
      <c r="E6" s="54"/>
      <c r="F6" s="55"/>
      <c r="G6" s="55"/>
      <c r="H6" s="55"/>
      <c r="I6" s="55"/>
      <c r="J6" s="56"/>
      <c r="K6" s="50" t="s">
        <v>10</v>
      </c>
      <c r="L6" s="51" t="str">
        <f>IF(SUM(A5:A8)=12003,K6,VLOOKUP(LARGE($A$5:$A$8,2),A5:B8,2,FALSE))</f>
        <v> La Torre C.</v>
      </c>
      <c r="N6" s="11">
        <f>N1+O6/100</f>
        <v>1.04</v>
      </c>
      <c r="O6" s="12">
        <v>4</v>
      </c>
      <c r="P6" s="13" t="str">
        <f t="shared" si="1"/>
        <v>C</v>
      </c>
      <c r="Q6" s="13" t="str">
        <f t="shared" si="2"/>
        <v> Torre</v>
      </c>
      <c r="R6" s="13" t="str">
        <f t="shared" si="3"/>
        <v> Frollo</v>
      </c>
      <c r="S6" s="13">
        <f t="shared" si="4"/>
        <v>4</v>
      </c>
      <c r="T6" s="13">
        <f t="shared" si="5"/>
        <v>1</v>
      </c>
      <c r="U6" s="14" t="str">
        <f t="shared" si="6"/>
        <v> Riccobene</v>
      </c>
      <c r="V6" s="21"/>
      <c r="W6" s="102">
        <f t="shared" si="7"/>
      </c>
      <c r="X6" s="180">
        <f t="shared" si="8"/>
        <v>3.02</v>
      </c>
      <c r="Y6" s="117">
        <v>3</v>
      </c>
      <c r="Z6" s="117">
        <v>2</v>
      </c>
      <c r="AA6" s="118" t="s">
        <v>36</v>
      </c>
      <c r="AB6" s="119" t="str">
        <f t="shared" si="9"/>
        <v> La Torre C.</v>
      </c>
      <c r="AC6" s="120" t="str">
        <f t="shared" si="9"/>
        <v>Calabrò S.</v>
      </c>
      <c r="AD6" s="121">
        <v>5</v>
      </c>
      <c r="AE6" s="122">
        <v>0</v>
      </c>
      <c r="AF6" s="123" t="str">
        <f>B26</f>
        <v>Diletti</v>
      </c>
      <c r="BA6" s="21">
        <v>5</v>
      </c>
      <c r="BB6" s="21" t="str">
        <f t="shared" si="0"/>
        <v>Sommella</v>
      </c>
      <c r="BC6" s="21" t="str">
        <f t="shared" si="0"/>
        <v>Riccobene</v>
      </c>
      <c r="BD6" s="21" t="str">
        <f t="shared" si="0"/>
        <v>La Torre F.</v>
      </c>
      <c r="BE6" s="21" t="str">
        <f t="shared" si="0"/>
        <v>Cannavò</v>
      </c>
      <c r="BF6" s="21" t="e">
        <f t="shared" si="0"/>
        <v>#N/A</v>
      </c>
    </row>
    <row r="7" spans="1:58" ht="12.75">
      <c r="A7" s="44">
        <f>C7*1000+J7*50+H7+0.7</f>
        <v>0.7</v>
      </c>
      <c r="B7" s="52" t="str">
        <f>Player!A19</f>
        <v>Giliberto</v>
      </c>
      <c r="C7" s="53"/>
      <c r="D7" s="54"/>
      <c r="E7" s="54"/>
      <c r="F7" s="55"/>
      <c r="G7" s="55"/>
      <c r="H7" s="55"/>
      <c r="I7" s="55"/>
      <c r="J7" s="56"/>
      <c r="K7" s="50" t="s">
        <v>25</v>
      </c>
      <c r="L7" s="51" t="str">
        <f>IF(SUM(A5:A8)=12003,K7,VLOOKUP(LARGE($A$5:$A$8,3),A5:B8,2,FALSE))</f>
        <v>Giliberto</v>
      </c>
      <c r="N7" s="11">
        <f>N1+O7/100</f>
        <v>1.05</v>
      </c>
      <c r="O7" s="12">
        <v>5</v>
      </c>
      <c r="P7" s="13" t="str">
        <f t="shared" si="1"/>
        <v>E</v>
      </c>
      <c r="Q7" s="13" t="str">
        <f t="shared" si="2"/>
        <v>Murabito</v>
      </c>
      <c r="R7" s="13" t="str">
        <f t="shared" si="3"/>
        <v>Lo Cascio Gius.</v>
      </c>
      <c r="S7" s="13">
        <f t="shared" si="4"/>
        <v>1</v>
      </c>
      <c r="T7" s="13">
        <f t="shared" si="5"/>
        <v>0</v>
      </c>
      <c r="U7" s="14" t="str">
        <f t="shared" si="6"/>
        <v>Lo Presti A.</v>
      </c>
      <c r="V7" s="21"/>
      <c r="W7" s="102">
        <f t="shared" si="7"/>
      </c>
      <c r="X7" s="179">
        <f t="shared" si="8"/>
        <v>5.01</v>
      </c>
      <c r="Y7" s="109">
        <v>5</v>
      </c>
      <c r="Z7" s="109">
        <v>1</v>
      </c>
      <c r="AA7" s="110" t="s">
        <v>36</v>
      </c>
      <c r="AB7" s="111" t="str">
        <f t="shared" si="9"/>
        <v>Longo</v>
      </c>
      <c r="AC7" s="112" t="str">
        <f t="shared" si="9"/>
        <v>Calabrò S.</v>
      </c>
      <c r="AD7" s="113">
        <v>5</v>
      </c>
      <c r="AE7" s="114">
        <v>0</v>
      </c>
      <c r="AF7" s="115" t="str">
        <f>B27</f>
        <v> Squaddara G.</v>
      </c>
      <c r="BA7" s="21">
        <v>6</v>
      </c>
      <c r="BB7" s="21" t="str">
        <f t="shared" si="0"/>
        <v>Sciacca</v>
      </c>
      <c r="BC7" s="21" t="str">
        <f t="shared" si="0"/>
        <v>Cotronei</v>
      </c>
      <c r="BD7" s="21" t="str">
        <f t="shared" si="0"/>
        <v>Carravetta</v>
      </c>
      <c r="BE7" s="21" t="str">
        <f t="shared" si="0"/>
        <v>Murabito</v>
      </c>
      <c r="BF7" s="21" t="e">
        <f t="shared" si="0"/>
        <v>#N/A</v>
      </c>
    </row>
    <row r="8" spans="1:58" ht="13.5" thickBot="1">
      <c r="A8" s="44">
        <f>C8*1000+J8*50+H8+0.6</f>
        <v>0.6</v>
      </c>
      <c r="B8" s="57" t="str">
        <f>Player!A36</f>
        <v>Calabrò S.</v>
      </c>
      <c r="C8" s="58"/>
      <c r="D8" s="59"/>
      <c r="E8" s="59"/>
      <c r="F8" s="59"/>
      <c r="G8" s="60"/>
      <c r="H8" s="60"/>
      <c r="I8" s="60"/>
      <c r="J8" s="61"/>
      <c r="K8" s="62" t="s">
        <v>52</v>
      </c>
      <c r="L8" s="63" t="str">
        <f>IF(SUM(A5:A8)=12003,K8,VLOOKUP(LARGE($A$5:$A$8,4),A5:B8,2,FALSE))</f>
        <v>Calabrò S.</v>
      </c>
      <c r="N8" s="11">
        <f>N1+O8/100</f>
        <v>1.06</v>
      </c>
      <c r="O8" s="12">
        <v>6</v>
      </c>
      <c r="P8" s="13" t="str">
        <f t="shared" si="1"/>
        <v>E</v>
      </c>
      <c r="Q8" s="13" t="str">
        <f t="shared" si="2"/>
        <v>Currò S.</v>
      </c>
      <c r="R8" s="13" t="str">
        <f t="shared" si="3"/>
        <v> Ielapi P.</v>
      </c>
      <c r="S8" s="13">
        <f t="shared" si="4"/>
        <v>0</v>
      </c>
      <c r="T8" s="13">
        <f t="shared" si="5"/>
        <v>6</v>
      </c>
      <c r="U8" s="14" t="str">
        <f t="shared" si="6"/>
        <v> Pisasale</v>
      </c>
      <c r="V8" s="21"/>
      <c r="W8" s="103">
        <f t="shared" si="7"/>
      </c>
      <c r="X8" s="180">
        <f t="shared" si="8"/>
        <v>5.02</v>
      </c>
      <c r="Y8" s="117">
        <v>5</v>
      </c>
      <c r="Z8" s="117">
        <v>2</v>
      </c>
      <c r="AA8" s="118" t="s">
        <v>36</v>
      </c>
      <c r="AB8" s="119" t="str">
        <f t="shared" si="9"/>
        <v> La Torre C.</v>
      </c>
      <c r="AC8" s="120" t="str">
        <f t="shared" si="9"/>
        <v>Giliberto</v>
      </c>
      <c r="AD8" s="121">
        <v>1</v>
      </c>
      <c r="AE8" s="122">
        <v>6</v>
      </c>
      <c r="AF8" s="123" t="str">
        <f>B26</f>
        <v>Diletti</v>
      </c>
      <c r="BA8" s="29">
        <v>7</v>
      </c>
      <c r="BB8" s="21" t="str">
        <f t="shared" si="0"/>
        <v>La Torre A.</v>
      </c>
      <c r="BC8" s="21" t="str">
        <f t="shared" si="0"/>
        <v>Giliberto</v>
      </c>
      <c r="BD8" s="21" t="str">
        <f t="shared" si="0"/>
        <v>Rossello</v>
      </c>
      <c r="BE8" s="21" t="str">
        <f t="shared" si="0"/>
        <v>Cuzzocrea L.</v>
      </c>
      <c r="BF8" s="21" t="e">
        <f t="shared" si="0"/>
        <v>#N/A</v>
      </c>
    </row>
    <row r="9" spans="1:58" s="71" customFormat="1" ht="13.5" thickBot="1">
      <c r="A9" s="64"/>
      <c r="B9" s="65"/>
      <c r="C9" s="66"/>
      <c r="D9" s="66"/>
      <c r="E9" s="66"/>
      <c r="F9" s="67"/>
      <c r="G9" s="67"/>
      <c r="H9" s="68"/>
      <c r="I9" s="66"/>
      <c r="J9" s="66"/>
      <c r="K9" s="69"/>
      <c r="L9" s="70"/>
      <c r="N9" s="11">
        <f>N1+O9/100</f>
        <v>1.07</v>
      </c>
      <c r="O9" s="15">
        <v>7</v>
      </c>
      <c r="P9" s="13" t="str">
        <f t="shared" si="1"/>
        <v>G</v>
      </c>
      <c r="Q9" s="13" t="str">
        <f t="shared" si="2"/>
        <v>Gissara C.</v>
      </c>
      <c r="R9" s="13" t="str">
        <f t="shared" si="3"/>
        <v>Sciacca</v>
      </c>
      <c r="S9" s="13">
        <f t="shared" si="4"/>
        <v>2</v>
      </c>
      <c r="T9" s="13">
        <f t="shared" si="5"/>
        <v>1</v>
      </c>
      <c r="U9" s="14" t="str">
        <f t="shared" si="6"/>
        <v>Cortese</v>
      </c>
      <c r="X9" s="124"/>
      <c r="Y9" s="124"/>
      <c r="Z9" s="125"/>
      <c r="AA9" s="125"/>
      <c r="AB9" s="126"/>
      <c r="AC9" s="126"/>
      <c r="AD9" s="127"/>
      <c r="AE9" s="127"/>
      <c r="AF9" s="126"/>
      <c r="BA9" s="21">
        <v>8</v>
      </c>
      <c r="BB9" s="21" t="str">
        <f t="shared" si="0"/>
        <v>Bagnato</v>
      </c>
      <c r="BC9" s="21" t="str">
        <f t="shared" si="0"/>
        <v>Mandanici</v>
      </c>
      <c r="BD9" s="21" t="str">
        <f t="shared" si="0"/>
        <v>Mertoli</v>
      </c>
      <c r="BE9" s="21" t="str">
        <f t="shared" si="0"/>
        <v>Cuzzocrea M.</v>
      </c>
      <c r="BF9" s="21" t="e">
        <f t="shared" si="0"/>
        <v>#N/A</v>
      </c>
    </row>
    <row r="10" spans="1:58" ht="13.5" thickBot="1">
      <c r="A10" s="72" t="s">
        <v>74</v>
      </c>
      <c r="B10" s="73" t="s">
        <v>74</v>
      </c>
      <c r="C10" s="74"/>
      <c r="D10" s="191" t="s">
        <v>11</v>
      </c>
      <c r="E10" s="192"/>
      <c r="F10" s="34"/>
      <c r="G10" s="75"/>
      <c r="H10" s="34"/>
      <c r="I10" s="191" t="s">
        <v>24</v>
      </c>
      <c r="J10" s="193"/>
      <c r="K10" s="191" t="s">
        <v>100</v>
      </c>
      <c r="L10" s="192"/>
      <c r="N10" s="11">
        <f>N1+O10/100</f>
        <v>1.08</v>
      </c>
      <c r="O10" s="12">
        <v>8</v>
      </c>
      <c r="P10" s="13" t="str">
        <f t="shared" si="1"/>
        <v>G</v>
      </c>
      <c r="Q10" s="13" t="str">
        <f t="shared" si="2"/>
        <v>Squaddara F.</v>
      </c>
      <c r="R10" s="13" t="str">
        <f t="shared" si="3"/>
        <v> Trimboli</v>
      </c>
      <c r="S10" s="13">
        <f t="shared" si="4"/>
        <v>0</v>
      </c>
      <c r="T10" s="13">
        <f t="shared" si="5"/>
        <v>5</v>
      </c>
      <c r="U10" s="14" t="str">
        <f t="shared" si="6"/>
        <v>Lo Presti R.</v>
      </c>
      <c r="V10" s="21"/>
      <c r="W10" s="21"/>
      <c r="Z10" s="125"/>
      <c r="AA10" s="125"/>
      <c r="AB10" s="126"/>
      <c r="AC10" s="126"/>
      <c r="AD10" s="127"/>
      <c r="AE10" s="127"/>
      <c r="AF10" s="126"/>
      <c r="BA10" s="21">
        <v>9</v>
      </c>
      <c r="BB10" s="21" t="str">
        <f t="shared" si="0"/>
        <v>Prestia</v>
      </c>
      <c r="BC10" s="21" t="str">
        <f t="shared" si="0"/>
        <v>Lo Presti A.</v>
      </c>
      <c r="BD10" s="21" t="str">
        <f t="shared" si="0"/>
        <v>Baroni</v>
      </c>
      <c r="BE10" s="21" t="str">
        <f t="shared" si="0"/>
        <v>Galizia</v>
      </c>
      <c r="BF10" s="21" t="e">
        <f t="shared" si="0"/>
        <v>#N/A</v>
      </c>
    </row>
    <row r="11" spans="1:58" ht="12.75">
      <c r="A11" s="76" t="str">
        <f>B5</f>
        <v>Longo</v>
      </c>
      <c r="B11" s="77" t="str">
        <f>B6</f>
        <v> La Torre C.</v>
      </c>
      <c r="C11" s="78"/>
      <c r="D11" s="79">
        <v>0</v>
      </c>
      <c r="E11" s="80">
        <v>0</v>
      </c>
      <c r="F11" s="81">
        <f aca="true" t="shared" si="10" ref="F11:F16">IF(D11&gt;E11,1,0)</f>
        <v>0</v>
      </c>
      <c r="G11" s="81">
        <f aca="true" t="shared" si="11" ref="G11:G16">IF(D11=E11,1,0)</f>
        <v>1</v>
      </c>
      <c r="H11" s="81">
        <f aca="true" t="shared" si="12" ref="H11:H16">IF(D11&lt;E11,1,0)</f>
        <v>0</v>
      </c>
      <c r="I11" s="189"/>
      <c r="J11" s="190"/>
      <c r="K11" s="200"/>
      <c r="L11" s="201"/>
      <c r="N11" s="11">
        <f>N1+O11/100</f>
        <v>1.09</v>
      </c>
      <c r="O11" s="12">
        <v>9</v>
      </c>
      <c r="P11" s="13" t="str">
        <f t="shared" si="1"/>
        <v>I</v>
      </c>
      <c r="Q11" s="13" t="str">
        <f t="shared" si="2"/>
        <v>Buttitta</v>
      </c>
      <c r="R11" s="13" t="str">
        <f t="shared" si="3"/>
        <v>Natoli A.</v>
      </c>
      <c r="S11" s="13">
        <f t="shared" si="4"/>
        <v>1</v>
      </c>
      <c r="T11" s="13">
        <f t="shared" si="5"/>
        <v>2</v>
      </c>
      <c r="U11" s="14" t="str">
        <f t="shared" si="6"/>
        <v>-</v>
      </c>
      <c r="V11" s="21"/>
      <c r="W11" s="21"/>
      <c r="Z11" s="125"/>
      <c r="AA11" s="125"/>
      <c r="AB11" s="126"/>
      <c r="AC11" s="126"/>
      <c r="AD11" s="127"/>
      <c r="AE11" s="127"/>
      <c r="AF11" s="126"/>
      <c r="BA11" s="29">
        <v>10</v>
      </c>
      <c r="BB11" s="21" t="e">
        <f t="shared" si="0"/>
        <v>#N/A</v>
      </c>
      <c r="BC11" s="21" t="e">
        <f t="shared" si="0"/>
        <v>#N/A</v>
      </c>
      <c r="BD11" s="21" t="e">
        <f t="shared" si="0"/>
        <v>#N/A</v>
      </c>
      <c r="BE11" s="21" t="e">
        <f t="shared" si="0"/>
        <v>#N/A</v>
      </c>
      <c r="BF11" s="21" t="e">
        <f t="shared" si="0"/>
        <v>#N/A</v>
      </c>
    </row>
    <row r="12" spans="1:58" ht="13.5" thickBot="1">
      <c r="A12" s="82" t="str">
        <f>B7</f>
        <v>Giliberto</v>
      </c>
      <c r="B12" s="83" t="str">
        <f>B8</f>
        <v>Calabrò S.</v>
      </c>
      <c r="C12" s="84"/>
      <c r="D12" s="58">
        <v>0</v>
      </c>
      <c r="E12" s="85">
        <v>0</v>
      </c>
      <c r="F12" s="81">
        <f t="shared" si="10"/>
        <v>0</v>
      </c>
      <c r="G12" s="81">
        <f t="shared" si="11"/>
        <v>1</v>
      </c>
      <c r="H12" s="81">
        <f t="shared" si="12"/>
        <v>0</v>
      </c>
      <c r="I12" s="187"/>
      <c r="J12" s="188"/>
      <c r="K12" s="200"/>
      <c r="L12" s="201"/>
      <c r="N12" s="11">
        <f>N1+O12/100</f>
        <v>1.1</v>
      </c>
      <c r="O12" s="12">
        <v>10</v>
      </c>
      <c r="P12" s="13" t="str">
        <f t="shared" si="1"/>
        <v>I</v>
      </c>
      <c r="Q12" s="13" t="str">
        <f t="shared" si="2"/>
        <v>Chiara</v>
      </c>
      <c r="R12" s="13" t="str">
        <f t="shared" si="3"/>
        <v>Natoli R.</v>
      </c>
      <c r="S12" s="13">
        <f t="shared" si="4"/>
        <v>0</v>
      </c>
      <c r="T12" s="13">
        <f t="shared" si="5"/>
        <v>5</v>
      </c>
      <c r="U12" s="14" t="str">
        <f t="shared" si="6"/>
        <v>-</v>
      </c>
      <c r="V12" s="21"/>
      <c r="W12" s="21"/>
      <c r="Z12" s="125"/>
      <c r="AA12" s="125"/>
      <c r="AB12" s="126"/>
      <c r="AC12" s="126"/>
      <c r="AD12" s="127"/>
      <c r="AE12" s="127"/>
      <c r="AF12" s="126"/>
      <c r="BA12" s="21">
        <v>11</v>
      </c>
      <c r="BB12" s="21" t="e">
        <f aca="true" t="shared" si="13" ref="BB12:BF21">VLOOKUP($BA12&amp;BB$1,$K:$L,2,)</f>
        <v>#N/A</v>
      </c>
      <c r="BC12" s="21" t="e">
        <f t="shared" si="13"/>
        <v>#N/A</v>
      </c>
      <c r="BD12" s="21" t="e">
        <f t="shared" si="13"/>
        <v>#N/A</v>
      </c>
      <c r="BE12" s="21" t="e">
        <f t="shared" si="13"/>
        <v>#N/A</v>
      </c>
      <c r="BF12" s="21" t="e">
        <f t="shared" si="13"/>
        <v>#N/A</v>
      </c>
    </row>
    <row r="13" spans="1:58" ht="12.75">
      <c r="A13" s="86" t="str">
        <f>B5</f>
        <v>Longo</v>
      </c>
      <c r="B13" s="87" t="str">
        <f>B7</f>
        <v>Giliberto</v>
      </c>
      <c r="C13" s="78"/>
      <c r="D13" s="79">
        <v>0</v>
      </c>
      <c r="E13" s="80">
        <v>0</v>
      </c>
      <c r="F13" s="81">
        <f t="shared" si="10"/>
        <v>0</v>
      </c>
      <c r="G13" s="81">
        <f t="shared" si="11"/>
        <v>1</v>
      </c>
      <c r="H13" s="81">
        <f t="shared" si="12"/>
        <v>0</v>
      </c>
      <c r="I13" s="194"/>
      <c r="J13" s="195"/>
      <c r="K13" s="200"/>
      <c r="L13" s="201"/>
      <c r="N13" s="11">
        <f>N1+O13/100</f>
        <v>1.11</v>
      </c>
      <c r="O13" s="15">
        <v>11</v>
      </c>
      <c r="P13" s="13" t="str">
        <f t="shared" si="1"/>
        <v>-</v>
      </c>
      <c r="Q13" s="13" t="str">
        <f t="shared" si="2"/>
        <v>-</v>
      </c>
      <c r="R13" s="13" t="str">
        <f t="shared" si="3"/>
        <v>-</v>
      </c>
      <c r="S13" s="13" t="str">
        <f t="shared" si="4"/>
        <v>-</v>
      </c>
      <c r="T13" s="13" t="str">
        <f t="shared" si="5"/>
        <v>-</v>
      </c>
      <c r="U13" s="14" t="str">
        <f t="shared" si="6"/>
        <v>-</v>
      </c>
      <c r="V13" s="21"/>
      <c r="W13" s="21"/>
      <c r="Z13" s="125"/>
      <c r="AA13" s="125"/>
      <c r="AB13" s="126"/>
      <c r="AC13" s="126"/>
      <c r="AD13" s="127"/>
      <c r="AE13" s="127"/>
      <c r="AF13" s="126"/>
      <c r="BA13" s="21">
        <v>12</v>
      </c>
      <c r="BB13" s="21" t="e">
        <f t="shared" si="13"/>
        <v>#N/A</v>
      </c>
      <c r="BC13" s="21" t="e">
        <f t="shared" si="13"/>
        <v>#N/A</v>
      </c>
      <c r="BD13" s="21" t="e">
        <f t="shared" si="13"/>
        <v>#N/A</v>
      </c>
      <c r="BE13" s="21" t="e">
        <f t="shared" si="13"/>
        <v>#N/A</v>
      </c>
      <c r="BF13" s="21" t="e">
        <f t="shared" si="13"/>
        <v>#N/A</v>
      </c>
    </row>
    <row r="14" spans="1:58" ht="13.5" thickBot="1">
      <c r="A14" s="82" t="str">
        <f>B6</f>
        <v> La Torre C.</v>
      </c>
      <c r="B14" s="83" t="str">
        <f>B8</f>
        <v>Calabrò S.</v>
      </c>
      <c r="C14" s="84"/>
      <c r="D14" s="58">
        <v>0</v>
      </c>
      <c r="E14" s="85">
        <v>0</v>
      </c>
      <c r="F14" s="81">
        <f t="shared" si="10"/>
        <v>0</v>
      </c>
      <c r="G14" s="81">
        <f t="shared" si="11"/>
        <v>1</v>
      </c>
      <c r="H14" s="81">
        <f t="shared" si="12"/>
        <v>0</v>
      </c>
      <c r="I14" s="187"/>
      <c r="J14" s="188"/>
      <c r="K14" s="200"/>
      <c r="L14" s="201"/>
      <c r="N14" s="16">
        <f>N1+O14/100</f>
        <v>1.12</v>
      </c>
      <c r="O14" s="17">
        <v>12</v>
      </c>
      <c r="P14" s="18" t="str">
        <f t="shared" si="1"/>
        <v>-</v>
      </c>
      <c r="Q14" s="18" t="str">
        <f t="shared" si="2"/>
        <v>-</v>
      </c>
      <c r="R14" s="18" t="str">
        <f t="shared" si="3"/>
        <v>-</v>
      </c>
      <c r="S14" s="18" t="str">
        <f t="shared" si="4"/>
        <v>-</v>
      </c>
      <c r="T14" s="18" t="str">
        <f t="shared" si="5"/>
        <v>-</v>
      </c>
      <c r="U14" s="19" t="str">
        <f t="shared" si="6"/>
        <v>-</v>
      </c>
      <c r="V14" s="21"/>
      <c r="W14" s="21"/>
      <c r="Z14" s="125"/>
      <c r="AA14" s="125"/>
      <c r="AB14" s="126"/>
      <c r="AC14" s="126"/>
      <c r="AD14" s="127"/>
      <c r="AE14" s="127"/>
      <c r="AF14" s="126"/>
      <c r="BA14" s="29">
        <v>13</v>
      </c>
      <c r="BB14" s="21" t="e">
        <f t="shared" si="13"/>
        <v>#N/A</v>
      </c>
      <c r="BC14" s="21" t="e">
        <f t="shared" si="13"/>
        <v>#N/A</v>
      </c>
      <c r="BD14" s="21" t="e">
        <f t="shared" si="13"/>
        <v>#N/A</v>
      </c>
      <c r="BE14" s="21" t="e">
        <f t="shared" si="13"/>
        <v>#N/A</v>
      </c>
      <c r="BF14" s="21" t="e">
        <f t="shared" si="13"/>
        <v>#N/A</v>
      </c>
    </row>
    <row r="15" spans="1:58" ht="13.5" thickBot="1">
      <c r="A15" s="86" t="str">
        <f>B5</f>
        <v>Longo</v>
      </c>
      <c r="B15" s="87" t="str">
        <f>B8</f>
        <v>Calabrò S.</v>
      </c>
      <c r="C15" s="78"/>
      <c r="D15" s="79">
        <v>0</v>
      </c>
      <c r="E15" s="80">
        <v>0</v>
      </c>
      <c r="F15" s="81">
        <f t="shared" si="10"/>
        <v>0</v>
      </c>
      <c r="G15" s="81">
        <f t="shared" si="11"/>
        <v>1</v>
      </c>
      <c r="H15" s="81">
        <f t="shared" si="12"/>
        <v>0</v>
      </c>
      <c r="I15" s="194"/>
      <c r="J15" s="195"/>
      <c r="K15" s="200"/>
      <c r="L15" s="201"/>
      <c r="N15" s="20"/>
      <c r="Q15" s="21"/>
      <c r="R15" s="21"/>
      <c r="V15" s="21"/>
      <c r="W15" s="21"/>
      <c r="Z15" s="125"/>
      <c r="AA15" s="125"/>
      <c r="AB15" s="126"/>
      <c r="AC15" s="126"/>
      <c r="AD15" s="127"/>
      <c r="AE15" s="127"/>
      <c r="AF15" s="126"/>
      <c r="BA15" s="21">
        <v>14</v>
      </c>
      <c r="BB15" s="21" t="e">
        <f t="shared" si="13"/>
        <v>#N/A</v>
      </c>
      <c r="BC15" s="21" t="e">
        <f t="shared" si="13"/>
        <v>#N/A</v>
      </c>
      <c r="BD15" s="21" t="e">
        <f t="shared" si="13"/>
        <v>#N/A</v>
      </c>
      <c r="BE15" s="21" t="e">
        <f t="shared" si="13"/>
        <v>#N/A</v>
      </c>
      <c r="BF15" s="21" t="e">
        <f t="shared" si="13"/>
        <v>#N/A</v>
      </c>
    </row>
    <row r="16" spans="1:58" s="88" customFormat="1" ht="13.5" customHeight="1" thickBot="1">
      <c r="A16" s="82" t="str">
        <f>B6</f>
        <v> La Torre C.</v>
      </c>
      <c r="B16" s="83" t="str">
        <f>B7</f>
        <v>Giliberto</v>
      </c>
      <c r="C16" s="84"/>
      <c r="D16" s="58">
        <v>0</v>
      </c>
      <c r="E16" s="85">
        <v>0</v>
      </c>
      <c r="F16" s="81">
        <f t="shared" si="10"/>
        <v>0</v>
      </c>
      <c r="G16" s="81">
        <f t="shared" si="11"/>
        <v>1</v>
      </c>
      <c r="H16" s="81">
        <f t="shared" si="12"/>
        <v>0</v>
      </c>
      <c r="I16" s="187"/>
      <c r="J16" s="188"/>
      <c r="K16" s="202"/>
      <c r="L16" s="203"/>
      <c r="N16" s="1">
        <v>2</v>
      </c>
      <c r="O16" s="207" t="s">
        <v>79</v>
      </c>
      <c r="P16" s="208"/>
      <c r="Q16" s="208"/>
      <c r="R16" s="208"/>
      <c r="S16" s="208"/>
      <c r="T16" s="208"/>
      <c r="U16" s="209"/>
      <c r="V16" s="21"/>
      <c r="W16" s="21"/>
      <c r="X16" s="128"/>
      <c r="Y16" s="129"/>
      <c r="Z16" s="125"/>
      <c r="AA16" s="125"/>
      <c r="AB16" s="126"/>
      <c r="AC16" s="126"/>
      <c r="AD16" s="127"/>
      <c r="AE16" s="127"/>
      <c r="AF16" s="126"/>
      <c r="BA16" s="21">
        <v>15</v>
      </c>
      <c r="BB16" s="21" t="e">
        <f t="shared" si="13"/>
        <v>#N/A</v>
      </c>
      <c r="BC16" s="21" t="e">
        <f t="shared" si="13"/>
        <v>#N/A</v>
      </c>
      <c r="BD16" s="21" t="e">
        <f t="shared" si="13"/>
        <v>#N/A</v>
      </c>
      <c r="BE16" s="21" t="e">
        <f t="shared" si="13"/>
        <v>#N/A</v>
      </c>
      <c r="BF16" s="21" t="e">
        <f t="shared" si="13"/>
        <v>#N/A</v>
      </c>
    </row>
    <row r="17" spans="1:58" ht="13.5" thickBot="1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1"/>
      <c r="N17" s="22" t="s">
        <v>80</v>
      </c>
      <c r="O17" s="3" t="s">
        <v>81</v>
      </c>
      <c r="P17" s="3" t="s">
        <v>82</v>
      </c>
      <c r="Q17" s="4" t="s">
        <v>83</v>
      </c>
      <c r="R17" s="4" t="s">
        <v>84</v>
      </c>
      <c r="S17" s="5" t="s">
        <v>85</v>
      </c>
      <c r="T17" s="5"/>
      <c r="U17" s="3" t="s">
        <v>24</v>
      </c>
      <c r="V17" s="21"/>
      <c r="W17" s="21"/>
      <c r="Z17" s="125"/>
      <c r="AA17" s="125"/>
      <c r="AB17" s="126"/>
      <c r="AC17" s="126"/>
      <c r="AD17" s="130"/>
      <c r="AE17" s="127"/>
      <c r="AF17" s="126"/>
      <c r="BA17" s="29">
        <v>16</v>
      </c>
      <c r="BB17" s="21" t="e">
        <f t="shared" si="13"/>
        <v>#N/A</v>
      </c>
      <c r="BC17" s="21" t="e">
        <f t="shared" si="13"/>
        <v>#N/A</v>
      </c>
      <c r="BD17" s="21" t="e">
        <f t="shared" si="13"/>
        <v>#N/A</v>
      </c>
      <c r="BE17" s="21" t="e">
        <f t="shared" si="13"/>
        <v>#N/A</v>
      </c>
      <c r="BF17" s="21" t="e">
        <f t="shared" si="13"/>
        <v>#N/A</v>
      </c>
    </row>
    <row r="18" spans="1:58" s="92" customFormat="1" ht="12.75">
      <c r="A18" s="21"/>
      <c r="B18" s="21"/>
      <c r="C18" s="21"/>
      <c r="D18" s="21"/>
      <c r="E18" s="21"/>
      <c r="F18" s="21"/>
      <c r="G18" s="24"/>
      <c r="H18" s="24"/>
      <c r="I18" s="21"/>
      <c r="J18" s="21"/>
      <c r="K18" s="21"/>
      <c r="L18" s="21"/>
      <c r="N18" s="6">
        <f>N16+O18/100</f>
        <v>2.01</v>
      </c>
      <c r="O18" s="7">
        <v>1</v>
      </c>
      <c r="P18" s="8" t="str">
        <f aca="true" t="shared" si="14" ref="P18:P29">_xlfn.IFERROR(VLOOKUP(N18,$X:$AF,4,FALSE),"-")</f>
        <v>B</v>
      </c>
      <c r="Q18" s="8" t="str">
        <f aca="true" t="shared" si="15" ref="Q18:Q29">_xlfn.IFERROR(VLOOKUP(N18,$X:$AF,5,FALSE),"-")</f>
        <v>Magrì</v>
      </c>
      <c r="R18" s="9" t="str">
        <f aca="true" t="shared" si="16" ref="R18:R29">_xlfn.IFERROR(VLOOKUP(N18,$X:$AF,6,FALSE),"-")</f>
        <v>Corso A.</v>
      </c>
      <c r="S18" s="9">
        <f aca="true" t="shared" si="17" ref="S18:S29">_xlfn.IFERROR(VLOOKUP(N18,$X:$AF,7,FALSE),"-")</f>
        <v>6</v>
      </c>
      <c r="T18" s="9">
        <f aca="true" t="shared" si="18" ref="T18:T29">_xlfn.IFERROR(VLOOKUP(N18,$X:$AF,8,FALSE),"-")</f>
        <v>0</v>
      </c>
      <c r="U18" s="10" t="str">
        <f aca="true" t="shared" si="19" ref="U18:U29">_xlfn.IFERROR(VLOOKUP(N18,$X:$AF,9,FALSE),"-")</f>
        <v>Longo</v>
      </c>
      <c r="V18" s="21"/>
      <c r="W18" s="21"/>
      <c r="X18" s="128"/>
      <c r="Y18" s="131"/>
      <c r="Z18" s="125"/>
      <c r="AA18" s="125"/>
      <c r="AB18" s="132"/>
      <c r="AC18" s="132"/>
      <c r="AD18" s="133"/>
      <c r="AE18" s="133"/>
      <c r="AF18" s="132"/>
      <c r="BA18" s="21">
        <v>17</v>
      </c>
      <c r="BB18" s="21" t="e">
        <f t="shared" si="13"/>
        <v>#N/A</v>
      </c>
      <c r="BC18" s="21" t="e">
        <f t="shared" si="13"/>
        <v>#N/A</v>
      </c>
      <c r="BD18" s="21" t="e">
        <f t="shared" si="13"/>
        <v>#N/A</v>
      </c>
      <c r="BE18" s="21" t="e">
        <f t="shared" si="13"/>
        <v>#N/A</v>
      </c>
      <c r="BF18" s="21" t="e">
        <f t="shared" si="13"/>
        <v>#N/A</v>
      </c>
    </row>
    <row r="19" spans="14:58" ht="13.5" thickBot="1">
      <c r="N19" s="11">
        <f>N16+O19/100</f>
        <v>2.02</v>
      </c>
      <c r="O19" s="12">
        <v>2</v>
      </c>
      <c r="P19" s="13" t="str">
        <f t="shared" si="14"/>
        <v>B</v>
      </c>
      <c r="Q19" s="13" t="str">
        <f t="shared" si="15"/>
        <v>Diletti</v>
      </c>
      <c r="R19" s="13" t="str">
        <f t="shared" si="16"/>
        <v> Squaddara G.</v>
      </c>
      <c r="S19" s="13">
        <f t="shared" si="17"/>
        <v>4</v>
      </c>
      <c r="T19" s="13">
        <f t="shared" si="18"/>
        <v>0</v>
      </c>
      <c r="U19" s="14" t="str">
        <f t="shared" si="19"/>
        <v>Calabrò S.</v>
      </c>
      <c r="V19" s="21"/>
      <c r="W19" s="21"/>
      <c r="Z19" s="134"/>
      <c r="AA19" s="134"/>
      <c r="AB19" s="134"/>
      <c r="AC19" s="134"/>
      <c r="AD19" s="134"/>
      <c r="AE19" s="134"/>
      <c r="AF19" s="134"/>
      <c r="BA19" s="21">
        <v>18</v>
      </c>
      <c r="BB19" s="21" t="e">
        <f t="shared" si="13"/>
        <v>#N/A</v>
      </c>
      <c r="BC19" s="21" t="e">
        <f t="shared" si="13"/>
        <v>#N/A</v>
      </c>
      <c r="BD19" s="21" t="e">
        <f t="shared" si="13"/>
        <v>#N/A</v>
      </c>
      <c r="BE19" s="21" t="e">
        <f t="shared" si="13"/>
        <v>#N/A</v>
      </c>
      <c r="BF19" s="21" t="e">
        <f t="shared" si="13"/>
        <v>#N/A</v>
      </c>
    </row>
    <row r="20" spans="1:58" ht="13.5" thickBot="1">
      <c r="A20" s="26" t="s">
        <v>12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N20" s="11">
        <f>N16+O20/100</f>
        <v>2.03</v>
      </c>
      <c r="O20" s="12">
        <v>3</v>
      </c>
      <c r="P20" s="13" t="str">
        <f t="shared" si="14"/>
        <v>D</v>
      </c>
      <c r="Q20" s="13" t="str">
        <f t="shared" si="15"/>
        <v>Russo</v>
      </c>
      <c r="R20" s="13" t="str">
        <f t="shared" si="16"/>
        <v>Giuffré</v>
      </c>
      <c r="S20" s="13">
        <f t="shared" si="17"/>
        <v>4</v>
      </c>
      <c r="T20" s="13">
        <f t="shared" si="18"/>
        <v>1</v>
      </c>
      <c r="U20" s="14" t="str">
        <f t="shared" si="19"/>
        <v>Natoli C.</v>
      </c>
      <c r="V20" s="29"/>
      <c r="W20" s="101" t="str">
        <f>IF(COUNTIF(X:X,X20)&gt;1,"X","")</f>
        <v>X</v>
      </c>
      <c r="X20" s="105"/>
      <c r="Y20" s="105"/>
      <c r="Z20" s="197" t="str">
        <f>"PARTITE "&amp;A20</f>
        <v>PARTITE GIRONE 2</v>
      </c>
      <c r="AA20" s="198"/>
      <c r="AB20" s="198"/>
      <c r="AC20" s="198"/>
      <c r="AD20" s="198"/>
      <c r="AE20" s="198"/>
      <c r="AF20" s="199"/>
      <c r="BA20" s="29">
        <v>19</v>
      </c>
      <c r="BB20" s="21" t="e">
        <f t="shared" si="13"/>
        <v>#N/A</v>
      </c>
      <c r="BC20" s="21" t="e">
        <f t="shared" si="13"/>
        <v>#N/A</v>
      </c>
      <c r="BD20" s="21" t="e">
        <f t="shared" si="13"/>
        <v>#N/A</v>
      </c>
      <c r="BE20" s="21" t="e">
        <f t="shared" si="13"/>
        <v>#N/A</v>
      </c>
      <c r="BF20" s="21" t="e">
        <f t="shared" si="13"/>
        <v>#N/A</v>
      </c>
    </row>
    <row r="21" spans="1:58" ht="13.5" thickBo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11">
        <f>N16+O21/100</f>
        <v>2.04</v>
      </c>
      <c r="O21" s="12">
        <v>4</v>
      </c>
      <c r="P21" s="13" t="str">
        <f t="shared" si="14"/>
        <v>D</v>
      </c>
      <c r="Q21" s="13" t="str">
        <f t="shared" si="15"/>
        <v>La Torre A.</v>
      </c>
      <c r="R21" s="13" t="str">
        <f t="shared" si="16"/>
        <v> Riccobene</v>
      </c>
      <c r="S21" s="13">
        <f t="shared" si="17"/>
        <v>0</v>
      </c>
      <c r="T21" s="13">
        <f t="shared" si="18"/>
        <v>8</v>
      </c>
      <c r="U21" s="14" t="str">
        <f t="shared" si="19"/>
        <v> Frollo</v>
      </c>
      <c r="V21" s="21"/>
      <c r="W21" s="102"/>
      <c r="X21" s="106" t="s">
        <v>80</v>
      </c>
      <c r="Y21" s="106" t="s">
        <v>78</v>
      </c>
      <c r="Z21" s="106" t="s">
        <v>23</v>
      </c>
      <c r="AA21" s="106" t="s">
        <v>35</v>
      </c>
      <c r="AB21" s="107" t="s">
        <v>74</v>
      </c>
      <c r="AC21" s="107" t="s">
        <v>74</v>
      </c>
      <c r="AD21" s="205" t="s">
        <v>11</v>
      </c>
      <c r="AE21" s="206"/>
      <c r="AF21" s="106" t="s">
        <v>24</v>
      </c>
      <c r="BA21" s="21">
        <v>20</v>
      </c>
      <c r="BB21" s="21" t="e">
        <f t="shared" si="13"/>
        <v>#N/A</v>
      </c>
      <c r="BC21" s="21" t="e">
        <f t="shared" si="13"/>
        <v>#N/A</v>
      </c>
      <c r="BD21" s="21" t="e">
        <f t="shared" si="13"/>
        <v>#N/A</v>
      </c>
      <c r="BE21" s="21" t="e">
        <f t="shared" si="13"/>
        <v>#N/A</v>
      </c>
      <c r="BF21" s="21" t="e">
        <f t="shared" si="13"/>
        <v>#N/A</v>
      </c>
    </row>
    <row r="22" spans="1:58" ht="13.5" thickBot="1">
      <c r="A22" s="33"/>
      <c r="B22" s="34"/>
      <c r="C22" s="35"/>
      <c r="D22" s="35"/>
      <c r="E22" s="35"/>
      <c r="F22" s="35"/>
      <c r="G22" s="36"/>
      <c r="H22" s="36"/>
      <c r="I22" s="35"/>
      <c r="J22" s="35"/>
      <c r="K22" s="35"/>
      <c r="L22" s="37"/>
      <c r="N22" s="11">
        <f>N16+O22/100</f>
        <v>2.05</v>
      </c>
      <c r="O22" s="12">
        <v>5</v>
      </c>
      <c r="P22" s="13" t="str">
        <f t="shared" si="14"/>
        <v>F</v>
      </c>
      <c r="Q22" s="13" t="str">
        <f t="shared" si="15"/>
        <v>Lo Presti A.</v>
      </c>
      <c r="R22" s="13" t="str">
        <f t="shared" si="16"/>
        <v>La Torre F.</v>
      </c>
      <c r="S22" s="13">
        <f t="shared" si="17"/>
        <v>5</v>
      </c>
      <c r="T22" s="13">
        <f t="shared" si="18"/>
        <v>0</v>
      </c>
      <c r="U22" s="14" t="str">
        <f t="shared" si="19"/>
        <v>Murabito</v>
      </c>
      <c r="V22" s="92"/>
      <c r="W22" s="102">
        <f aca="true" t="shared" si="20" ref="W22:W27">IF(COUNTIF(X$1:X$65536,X22)&gt;1,"X","")</f>
      </c>
      <c r="X22" s="179">
        <f aca="true" t="shared" si="21" ref="X22:X27">Y22+Z22/100</f>
        <v>2.01</v>
      </c>
      <c r="Y22" s="109">
        <v>2</v>
      </c>
      <c r="Z22" s="109">
        <v>1</v>
      </c>
      <c r="AA22" s="110" t="s">
        <v>37</v>
      </c>
      <c r="AB22" s="111" t="str">
        <f aca="true" t="shared" si="22" ref="AB22:AC27">A30</f>
        <v>Magrì</v>
      </c>
      <c r="AC22" s="112" t="str">
        <f t="shared" si="22"/>
        <v>Corso A.</v>
      </c>
      <c r="AD22" s="113">
        <v>6</v>
      </c>
      <c r="AE22" s="114">
        <v>0</v>
      </c>
      <c r="AF22" s="115" t="str">
        <f>B5</f>
        <v>Longo</v>
      </c>
      <c r="BA22" s="21">
        <v>21</v>
      </c>
      <c r="BB22" s="21" t="e">
        <f aca="true" t="shared" si="23" ref="BB22:BF31">VLOOKUP($BA22&amp;BB$1,$K:$L,2,)</f>
        <v>#N/A</v>
      </c>
      <c r="BC22" s="21" t="e">
        <f t="shared" si="23"/>
        <v>#N/A</v>
      </c>
      <c r="BD22" s="21" t="e">
        <f t="shared" si="23"/>
        <v>#N/A</v>
      </c>
      <c r="BE22" s="21" t="e">
        <f t="shared" si="23"/>
        <v>#N/A</v>
      </c>
      <c r="BF22" s="21" t="e">
        <f t="shared" si="23"/>
        <v>#N/A</v>
      </c>
    </row>
    <row r="23" spans="1:58" ht="13.5" thickBot="1">
      <c r="A23" s="33"/>
      <c r="B23" s="38" t="s">
        <v>74</v>
      </c>
      <c r="C23" s="39" t="s">
        <v>1</v>
      </c>
      <c r="D23" s="40" t="s">
        <v>2</v>
      </c>
      <c r="E23" s="40" t="s">
        <v>3</v>
      </c>
      <c r="F23" s="41" t="s">
        <v>4</v>
      </c>
      <c r="G23" s="41" t="s">
        <v>5</v>
      </c>
      <c r="H23" s="41" t="s">
        <v>6</v>
      </c>
      <c r="I23" s="40" t="s">
        <v>7</v>
      </c>
      <c r="J23" s="42" t="s">
        <v>8</v>
      </c>
      <c r="K23" s="43"/>
      <c r="L23" s="38" t="s">
        <v>99</v>
      </c>
      <c r="N23" s="11">
        <f>N16+O23/100</f>
        <v>2.06</v>
      </c>
      <c r="O23" s="12">
        <v>6</v>
      </c>
      <c r="P23" s="13" t="str">
        <f t="shared" si="14"/>
        <v>F</v>
      </c>
      <c r="Q23" s="13" t="str">
        <f t="shared" si="15"/>
        <v>Lo Cascio Giud.</v>
      </c>
      <c r="R23" s="13" t="str">
        <f t="shared" si="16"/>
        <v> Pisasale</v>
      </c>
      <c r="S23" s="13">
        <f t="shared" si="17"/>
        <v>0</v>
      </c>
      <c r="T23" s="13">
        <f t="shared" si="18"/>
        <v>3</v>
      </c>
      <c r="U23" s="14" t="str">
        <f t="shared" si="19"/>
        <v> Ielapi P.</v>
      </c>
      <c r="V23" s="21"/>
      <c r="W23" s="102">
        <f t="shared" si="20"/>
      </c>
      <c r="X23" s="180">
        <f t="shared" si="21"/>
        <v>2.02</v>
      </c>
      <c r="Y23" s="117">
        <v>2</v>
      </c>
      <c r="Z23" s="117">
        <v>2</v>
      </c>
      <c r="AA23" s="118" t="s">
        <v>37</v>
      </c>
      <c r="AB23" s="119" t="str">
        <f t="shared" si="22"/>
        <v>Diletti</v>
      </c>
      <c r="AC23" s="120" t="str">
        <f t="shared" si="22"/>
        <v> Squaddara G.</v>
      </c>
      <c r="AD23" s="121">
        <v>4</v>
      </c>
      <c r="AE23" s="122">
        <v>0</v>
      </c>
      <c r="AF23" s="123" t="str">
        <f>B8</f>
        <v>Calabrò S.</v>
      </c>
      <c r="BA23" s="29">
        <v>22</v>
      </c>
      <c r="BB23" s="21" t="e">
        <f t="shared" si="23"/>
        <v>#N/A</v>
      </c>
      <c r="BC23" s="21" t="e">
        <f t="shared" si="23"/>
        <v>#N/A</v>
      </c>
      <c r="BD23" s="21" t="e">
        <f t="shared" si="23"/>
        <v>#N/A</v>
      </c>
      <c r="BE23" s="21" t="e">
        <f t="shared" si="23"/>
        <v>#N/A</v>
      </c>
      <c r="BF23" s="21" t="e">
        <f t="shared" si="23"/>
        <v>#N/A</v>
      </c>
    </row>
    <row r="24" spans="1:58" ht="12.75">
      <c r="A24" s="44">
        <f>C24*1000+J24*50+H24+0.9</f>
        <v>5157.9</v>
      </c>
      <c r="B24" s="45" t="str">
        <f>Player!A2</f>
        <v>Magrì</v>
      </c>
      <c r="C24" s="46">
        <f>3*E24+F24</f>
        <v>5</v>
      </c>
      <c r="D24" s="47">
        <f>SUM(E24:G24)</f>
        <v>3</v>
      </c>
      <c r="E24" s="47">
        <f>SUM(F30+F32+F34)</f>
        <v>1</v>
      </c>
      <c r="F24" s="48">
        <f>SUM(G30+G32+G34)</f>
        <v>2</v>
      </c>
      <c r="G24" s="48">
        <f>SUM(H30+H32+H34)</f>
        <v>0</v>
      </c>
      <c r="H24" s="48">
        <f>SUM(D30+D32+D34)</f>
        <v>7</v>
      </c>
      <c r="I24" s="47">
        <f>SUM(E30+E32+E34)</f>
        <v>4</v>
      </c>
      <c r="J24" s="49">
        <f>H24-I24</f>
        <v>3</v>
      </c>
      <c r="K24" s="50" t="s">
        <v>26</v>
      </c>
      <c r="L24" s="51" t="s">
        <v>149</v>
      </c>
      <c r="N24" s="11">
        <f>N16+O24/100</f>
        <v>2.07</v>
      </c>
      <c r="O24" s="15">
        <v>7</v>
      </c>
      <c r="P24" s="13" t="str">
        <f t="shared" si="14"/>
        <v>H</v>
      </c>
      <c r="Q24" s="13" t="str">
        <f t="shared" si="15"/>
        <v>Cortese</v>
      </c>
      <c r="R24" s="13" t="str">
        <f t="shared" si="16"/>
        <v>Mandanici</v>
      </c>
      <c r="S24" s="13">
        <f t="shared" si="17"/>
        <v>2</v>
      </c>
      <c r="T24" s="13">
        <f t="shared" si="18"/>
        <v>2</v>
      </c>
      <c r="U24" s="14" t="str">
        <f t="shared" si="19"/>
        <v>Gissara C.</v>
      </c>
      <c r="V24" s="21"/>
      <c r="W24" s="102">
        <f t="shared" si="20"/>
      </c>
      <c r="X24" s="179">
        <f t="shared" si="21"/>
        <v>4.01</v>
      </c>
      <c r="Y24" s="109">
        <v>4</v>
      </c>
      <c r="Z24" s="109">
        <v>1</v>
      </c>
      <c r="AA24" s="110" t="s">
        <v>37</v>
      </c>
      <c r="AB24" s="111" t="str">
        <f t="shared" si="22"/>
        <v>Magrì</v>
      </c>
      <c r="AC24" s="112" t="str">
        <f t="shared" si="22"/>
        <v>Diletti</v>
      </c>
      <c r="AD24" s="113">
        <v>2</v>
      </c>
      <c r="AE24" s="114">
        <v>2</v>
      </c>
      <c r="AF24" s="115" t="str">
        <f>B6</f>
        <v> La Torre C.</v>
      </c>
      <c r="BA24" s="21">
        <v>23</v>
      </c>
      <c r="BB24" s="21" t="e">
        <f t="shared" si="23"/>
        <v>#N/A</v>
      </c>
      <c r="BC24" s="21" t="e">
        <f t="shared" si="23"/>
        <v>#N/A</v>
      </c>
      <c r="BD24" s="21" t="e">
        <f t="shared" si="23"/>
        <v>#N/A</v>
      </c>
      <c r="BE24" s="21" t="e">
        <f t="shared" si="23"/>
        <v>#N/A</v>
      </c>
      <c r="BF24" s="21" t="e">
        <f t="shared" si="23"/>
        <v>#N/A</v>
      </c>
    </row>
    <row r="25" spans="1:58" ht="13.5" thickBot="1">
      <c r="A25" s="44">
        <f>C25*1000+J25*50+H25+0.8</f>
        <v>752.8</v>
      </c>
      <c r="B25" s="52" t="str">
        <f>Player!A17</f>
        <v>Corso A.</v>
      </c>
      <c r="C25" s="53">
        <f>3*E25+F25</f>
        <v>1</v>
      </c>
      <c r="D25" s="54">
        <f>SUM(E25:G25)</f>
        <v>3</v>
      </c>
      <c r="E25" s="54">
        <f>SUM(H30+F33+F35)</f>
        <v>0</v>
      </c>
      <c r="F25" s="55">
        <f>SUM(G30+G33+G35)</f>
        <v>1</v>
      </c>
      <c r="G25" s="55">
        <f>SUM(F30+H33+H35)</f>
        <v>2</v>
      </c>
      <c r="H25" s="55">
        <f>SUM(E30+D33+D35)</f>
        <v>2</v>
      </c>
      <c r="I25" s="55">
        <f>SUM(D30+E33+E35)</f>
        <v>7</v>
      </c>
      <c r="J25" s="56">
        <f>H25-I25</f>
        <v>-5</v>
      </c>
      <c r="K25" s="50" t="s">
        <v>27</v>
      </c>
      <c r="L25" s="51" t="s">
        <v>133</v>
      </c>
      <c r="N25" s="11">
        <f>N16+O25/100</f>
        <v>2.08</v>
      </c>
      <c r="O25" s="12">
        <v>8</v>
      </c>
      <c r="P25" s="13" t="str">
        <f t="shared" si="14"/>
        <v>H</v>
      </c>
      <c r="Q25" s="13" t="str">
        <f t="shared" si="15"/>
        <v>Cannavò</v>
      </c>
      <c r="R25" s="13" t="str">
        <f t="shared" si="16"/>
        <v>Lo Presti R.</v>
      </c>
      <c r="S25" s="13">
        <f t="shared" si="17"/>
        <v>5</v>
      </c>
      <c r="T25" s="13">
        <f t="shared" si="18"/>
        <v>0</v>
      </c>
      <c r="U25" s="14" t="str">
        <f t="shared" si="19"/>
        <v> Trimboli</v>
      </c>
      <c r="V25" s="21"/>
      <c r="W25" s="102">
        <f t="shared" si="20"/>
      </c>
      <c r="X25" s="180">
        <f t="shared" si="21"/>
        <v>4.02</v>
      </c>
      <c r="Y25" s="117">
        <v>4</v>
      </c>
      <c r="Z25" s="117">
        <v>2</v>
      </c>
      <c r="AA25" s="118" t="s">
        <v>37</v>
      </c>
      <c r="AB25" s="119" t="str">
        <f t="shared" si="22"/>
        <v>Corso A.</v>
      </c>
      <c r="AC25" s="120" t="str">
        <f t="shared" si="22"/>
        <v> Squaddara G.</v>
      </c>
      <c r="AD25" s="121">
        <v>2</v>
      </c>
      <c r="AE25" s="122">
        <v>3</v>
      </c>
      <c r="AF25" s="123" t="str">
        <f>B7</f>
        <v>Giliberto</v>
      </c>
      <c r="BA25" s="21">
        <v>24</v>
      </c>
      <c r="BB25" s="21" t="e">
        <f t="shared" si="23"/>
        <v>#N/A</v>
      </c>
      <c r="BC25" s="21" t="e">
        <f t="shared" si="23"/>
        <v>#N/A</v>
      </c>
      <c r="BD25" s="21" t="e">
        <f t="shared" si="23"/>
        <v>#N/A</v>
      </c>
      <c r="BE25" s="21" t="e">
        <f t="shared" si="23"/>
        <v>#N/A</v>
      </c>
      <c r="BF25" s="21" t="e">
        <f t="shared" si="23"/>
        <v>#N/A</v>
      </c>
    </row>
    <row r="26" spans="1:58" ht="12.75">
      <c r="A26" s="44">
        <f>C26*1000+J26*50+H26+0.7</f>
        <v>5206.7</v>
      </c>
      <c r="B26" s="52" t="str">
        <f>Player!A20</f>
        <v>Diletti</v>
      </c>
      <c r="C26" s="53">
        <f>3*E26+F26</f>
        <v>5</v>
      </c>
      <c r="D26" s="54">
        <f>SUM(E26:G26)</f>
        <v>3</v>
      </c>
      <c r="E26" s="54">
        <f>SUM(F31+H32+H35)</f>
        <v>1</v>
      </c>
      <c r="F26" s="55">
        <f>SUM(G31+G32+G35)</f>
        <v>2</v>
      </c>
      <c r="G26" s="55">
        <f>SUM(H31+F32+F35)</f>
        <v>0</v>
      </c>
      <c r="H26" s="55">
        <f>SUM(D31+E32+E35)</f>
        <v>6</v>
      </c>
      <c r="I26" s="55">
        <f>SUM(E31+D32+D35)</f>
        <v>2</v>
      </c>
      <c r="J26" s="56">
        <f>H26-I26</f>
        <v>4</v>
      </c>
      <c r="K26" s="50" t="s">
        <v>28</v>
      </c>
      <c r="L26" s="51" t="s">
        <v>148</v>
      </c>
      <c r="N26" s="11">
        <f>N16+O26/100</f>
        <v>2.09</v>
      </c>
      <c r="O26" s="12">
        <v>9</v>
      </c>
      <c r="P26" s="13" t="str">
        <f t="shared" si="14"/>
        <v>-</v>
      </c>
      <c r="Q26" s="13" t="str">
        <f t="shared" si="15"/>
        <v>-</v>
      </c>
      <c r="R26" s="13" t="str">
        <f t="shared" si="16"/>
        <v>-</v>
      </c>
      <c r="S26" s="13" t="str">
        <f t="shared" si="17"/>
        <v>-</v>
      </c>
      <c r="T26" s="13" t="str">
        <f t="shared" si="18"/>
        <v>-</v>
      </c>
      <c r="U26" s="14" t="str">
        <f t="shared" si="19"/>
        <v>-</v>
      </c>
      <c r="V26" s="21"/>
      <c r="W26" s="102">
        <f t="shared" si="20"/>
      </c>
      <c r="X26" s="179">
        <f t="shared" si="21"/>
        <v>6.01</v>
      </c>
      <c r="Y26" s="109">
        <v>6</v>
      </c>
      <c r="Z26" s="109">
        <v>1</v>
      </c>
      <c r="AA26" s="110" t="s">
        <v>37</v>
      </c>
      <c r="AB26" s="111" t="str">
        <f t="shared" si="22"/>
        <v>Magrì</v>
      </c>
      <c r="AC26" s="112" t="str">
        <f t="shared" si="22"/>
        <v> Squaddara G.</v>
      </c>
      <c r="AD26" s="113"/>
      <c r="AE26" s="114"/>
      <c r="AF26" s="115" t="str">
        <f>B8</f>
        <v>Calabrò S.</v>
      </c>
      <c r="BA26" s="29">
        <v>25</v>
      </c>
      <c r="BB26" s="21" t="e">
        <f t="shared" si="23"/>
        <v>#N/A</v>
      </c>
      <c r="BC26" s="21" t="e">
        <f t="shared" si="23"/>
        <v>#N/A</v>
      </c>
      <c r="BD26" s="21" t="e">
        <f t="shared" si="23"/>
        <v>#N/A</v>
      </c>
      <c r="BE26" s="21" t="e">
        <f t="shared" si="23"/>
        <v>#N/A</v>
      </c>
      <c r="BF26" s="21" t="e">
        <f t="shared" si="23"/>
        <v>#N/A</v>
      </c>
    </row>
    <row r="27" spans="1:58" ht="13.5" thickBot="1">
      <c r="A27" s="44">
        <f>C27*1000+J27*50+H27+0.6</f>
        <v>3905.6</v>
      </c>
      <c r="B27" s="57" t="str">
        <f>Player!A35</f>
        <v> Squaddara G.</v>
      </c>
      <c r="C27" s="58">
        <f>3*E27+F27</f>
        <v>4</v>
      </c>
      <c r="D27" s="59">
        <f>SUM(E27:G27)</f>
        <v>3</v>
      </c>
      <c r="E27" s="59">
        <f>SUM(H31+H33+H34)</f>
        <v>1</v>
      </c>
      <c r="F27" s="59">
        <f>SUM(G31+G33+G34)</f>
        <v>1</v>
      </c>
      <c r="G27" s="60">
        <f>SUM(F31+F33+F34)</f>
        <v>1</v>
      </c>
      <c r="H27" s="60">
        <f>SUM(E31+E33+E34)</f>
        <v>5</v>
      </c>
      <c r="I27" s="60">
        <f>SUM(D31+D33+D34)</f>
        <v>7</v>
      </c>
      <c r="J27" s="61">
        <f>H27-I27</f>
        <v>-2</v>
      </c>
      <c r="K27" s="62" t="s">
        <v>61</v>
      </c>
      <c r="L27" s="63" t="s">
        <v>131</v>
      </c>
      <c r="N27" s="11">
        <f>N16+O27/100</f>
        <v>2.1</v>
      </c>
      <c r="O27" s="12">
        <v>10</v>
      </c>
      <c r="P27" s="13" t="str">
        <f t="shared" si="14"/>
        <v>-</v>
      </c>
      <c r="Q27" s="13" t="str">
        <f t="shared" si="15"/>
        <v>-</v>
      </c>
      <c r="R27" s="13" t="str">
        <f t="shared" si="16"/>
        <v>-</v>
      </c>
      <c r="S27" s="13" t="str">
        <f t="shared" si="17"/>
        <v>-</v>
      </c>
      <c r="T27" s="13" t="str">
        <f t="shared" si="18"/>
        <v>-</v>
      </c>
      <c r="U27" s="14" t="str">
        <f t="shared" si="19"/>
        <v>-</v>
      </c>
      <c r="V27" s="21"/>
      <c r="W27" s="103">
        <f t="shared" si="20"/>
      </c>
      <c r="X27" s="180">
        <f t="shared" si="21"/>
        <v>6.02</v>
      </c>
      <c r="Y27" s="117">
        <v>6</v>
      </c>
      <c r="Z27" s="117">
        <v>2</v>
      </c>
      <c r="AA27" s="118" t="s">
        <v>37</v>
      </c>
      <c r="AB27" s="119" t="str">
        <f t="shared" si="22"/>
        <v>Corso A.</v>
      </c>
      <c r="AC27" s="120" t="str">
        <f t="shared" si="22"/>
        <v>Diletti</v>
      </c>
      <c r="AD27" s="121"/>
      <c r="AE27" s="122"/>
      <c r="AF27" s="123" t="str">
        <f>B7</f>
        <v>Giliberto</v>
      </c>
      <c r="BA27" s="21">
        <v>26</v>
      </c>
      <c r="BB27" s="21" t="e">
        <f t="shared" si="23"/>
        <v>#N/A</v>
      </c>
      <c r="BC27" s="21" t="e">
        <f t="shared" si="23"/>
        <v>#N/A</v>
      </c>
      <c r="BD27" s="21" t="e">
        <f t="shared" si="23"/>
        <v>#N/A</v>
      </c>
      <c r="BE27" s="21" t="e">
        <f t="shared" si="23"/>
        <v>#N/A</v>
      </c>
      <c r="BF27" s="21" t="e">
        <f t="shared" si="23"/>
        <v>#N/A</v>
      </c>
    </row>
    <row r="28" spans="1:58" ht="13.5" thickBot="1">
      <c r="A28" s="64"/>
      <c r="B28" s="65"/>
      <c r="C28" s="66"/>
      <c r="D28" s="66"/>
      <c r="E28" s="66"/>
      <c r="F28" s="67"/>
      <c r="G28" s="67"/>
      <c r="H28" s="68"/>
      <c r="I28" s="66"/>
      <c r="J28" s="66"/>
      <c r="K28" s="69"/>
      <c r="L28" s="70"/>
      <c r="N28" s="11">
        <f>N16+O28/100</f>
        <v>2.11</v>
      </c>
      <c r="O28" s="15">
        <v>11</v>
      </c>
      <c r="P28" s="13" t="str">
        <f t="shared" si="14"/>
        <v>-</v>
      </c>
      <c r="Q28" s="13" t="str">
        <f t="shared" si="15"/>
        <v>-</v>
      </c>
      <c r="R28" s="13" t="str">
        <f t="shared" si="16"/>
        <v>-</v>
      </c>
      <c r="S28" s="13" t="str">
        <f t="shared" si="17"/>
        <v>-</v>
      </c>
      <c r="T28" s="13" t="str">
        <f t="shared" si="18"/>
        <v>-</v>
      </c>
      <c r="U28" s="14" t="str">
        <f t="shared" si="19"/>
        <v>-</v>
      </c>
      <c r="V28" s="21"/>
      <c r="W28" s="71"/>
      <c r="Z28" s="125"/>
      <c r="AA28" s="125"/>
      <c r="AB28" s="135"/>
      <c r="AC28" s="135"/>
      <c r="AD28" s="127"/>
      <c r="AE28" s="127"/>
      <c r="AF28" s="127"/>
      <c r="BA28" s="21">
        <v>27</v>
      </c>
      <c r="BB28" s="21" t="e">
        <f t="shared" si="23"/>
        <v>#N/A</v>
      </c>
      <c r="BC28" s="21" t="e">
        <f t="shared" si="23"/>
        <v>#N/A</v>
      </c>
      <c r="BD28" s="21" t="e">
        <f t="shared" si="23"/>
        <v>#N/A</v>
      </c>
      <c r="BE28" s="21" t="e">
        <f t="shared" si="23"/>
        <v>#N/A</v>
      </c>
      <c r="BF28" s="21" t="e">
        <f t="shared" si="23"/>
        <v>#N/A</v>
      </c>
    </row>
    <row r="29" spans="1:58" ht="13.5" thickBot="1">
      <c r="A29" s="72" t="s">
        <v>74</v>
      </c>
      <c r="B29" s="73" t="s">
        <v>74</v>
      </c>
      <c r="C29" s="74"/>
      <c r="D29" s="191" t="s">
        <v>11</v>
      </c>
      <c r="E29" s="192"/>
      <c r="F29" s="34"/>
      <c r="G29" s="75"/>
      <c r="H29" s="34"/>
      <c r="I29" s="191" t="s">
        <v>24</v>
      </c>
      <c r="J29" s="193"/>
      <c r="K29" s="191" t="s">
        <v>100</v>
      </c>
      <c r="L29" s="192"/>
      <c r="N29" s="16">
        <f>N16+O29/100</f>
        <v>2.12</v>
      </c>
      <c r="O29" s="17">
        <v>12</v>
      </c>
      <c r="P29" s="18" t="str">
        <f t="shared" si="14"/>
        <v>-</v>
      </c>
      <c r="Q29" s="18" t="str">
        <f t="shared" si="15"/>
        <v>-</v>
      </c>
      <c r="R29" s="18" t="str">
        <f t="shared" si="16"/>
        <v>-</v>
      </c>
      <c r="S29" s="18" t="str">
        <f t="shared" si="17"/>
        <v>-</v>
      </c>
      <c r="T29" s="18" t="str">
        <f t="shared" si="18"/>
        <v>-</v>
      </c>
      <c r="U29" s="19" t="str">
        <f t="shared" si="19"/>
        <v>-</v>
      </c>
      <c r="V29" s="21"/>
      <c r="W29" s="21"/>
      <c r="Z29" s="132"/>
      <c r="AA29" s="132"/>
      <c r="AB29" s="136"/>
      <c r="AC29" s="136"/>
      <c r="AD29" s="132"/>
      <c r="AE29" s="132"/>
      <c r="AF29" s="132"/>
      <c r="BA29" s="29">
        <v>28</v>
      </c>
      <c r="BB29" s="21" t="e">
        <f t="shared" si="23"/>
        <v>#N/A</v>
      </c>
      <c r="BC29" s="21" t="e">
        <f t="shared" si="23"/>
        <v>#N/A</v>
      </c>
      <c r="BD29" s="21" t="e">
        <f t="shared" si="23"/>
        <v>#N/A</v>
      </c>
      <c r="BE29" s="21" t="e">
        <f t="shared" si="23"/>
        <v>#N/A</v>
      </c>
      <c r="BF29" s="21" t="e">
        <f t="shared" si="23"/>
        <v>#N/A</v>
      </c>
    </row>
    <row r="30" spans="1:58" ht="13.5" thickBot="1">
      <c r="A30" s="76" t="str">
        <f>B24</f>
        <v>Magrì</v>
      </c>
      <c r="B30" s="77" t="str">
        <f>B25</f>
        <v>Corso A.</v>
      </c>
      <c r="C30" s="78"/>
      <c r="D30" s="79">
        <v>0</v>
      </c>
      <c r="E30" s="80">
        <f>AE22</f>
        <v>0</v>
      </c>
      <c r="F30" s="81">
        <f aca="true" t="shared" si="24" ref="F30:F35">IF(D30&gt;E30,1,0)</f>
        <v>0</v>
      </c>
      <c r="G30" s="81">
        <f aca="true" t="shared" si="25" ref="G30:G35">IF(D30=E30,1,0)</f>
        <v>1</v>
      </c>
      <c r="H30" s="81">
        <f aca="true" t="shared" si="26" ref="H30:H35">IF(D30&lt;E30,1,0)</f>
        <v>0</v>
      </c>
      <c r="I30" s="189" t="str">
        <f aca="true" t="shared" si="27" ref="I30:I35">AF22</f>
        <v>Longo</v>
      </c>
      <c r="J30" s="190"/>
      <c r="K30" s="200"/>
      <c r="L30" s="201"/>
      <c r="N30" s="20"/>
      <c r="Q30" s="21"/>
      <c r="R30" s="21"/>
      <c r="V30" s="21"/>
      <c r="W30" s="21"/>
      <c r="Z30" s="134"/>
      <c r="AA30" s="134"/>
      <c r="AB30" s="134"/>
      <c r="AC30" s="134"/>
      <c r="AD30" s="134"/>
      <c r="AE30" s="134"/>
      <c r="AF30" s="134"/>
      <c r="BA30" s="21">
        <v>29</v>
      </c>
      <c r="BB30" s="21" t="e">
        <f t="shared" si="23"/>
        <v>#N/A</v>
      </c>
      <c r="BC30" s="21" t="e">
        <f t="shared" si="23"/>
        <v>#N/A</v>
      </c>
      <c r="BD30" s="21" t="e">
        <f t="shared" si="23"/>
        <v>#N/A</v>
      </c>
      <c r="BE30" s="21" t="e">
        <f t="shared" si="23"/>
        <v>#N/A</v>
      </c>
      <c r="BF30" s="21" t="e">
        <f t="shared" si="23"/>
        <v>#N/A</v>
      </c>
    </row>
    <row r="31" spans="1:58" s="29" customFormat="1" ht="13.5" customHeight="1" thickBot="1">
      <c r="A31" s="82" t="str">
        <f>B26</f>
        <v>Diletti</v>
      </c>
      <c r="B31" s="83" t="str">
        <f>B27</f>
        <v> Squaddara G.</v>
      </c>
      <c r="C31" s="84"/>
      <c r="D31" s="58">
        <v>0</v>
      </c>
      <c r="E31" s="85">
        <v>0</v>
      </c>
      <c r="F31" s="81">
        <f t="shared" si="24"/>
        <v>0</v>
      </c>
      <c r="G31" s="81">
        <f t="shared" si="25"/>
        <v>1</v>
      </c>
      <c r="H31" s="81">
        <f t="shared" si="26"/>
        <v>0</v>
      </c>
      <c r="I31" s="187" t="str">
        <f t="shared" si="27"/>
        <v>Calabrò S.</v>
      </c>
      <c r="J31" s="188"/>
      <c r="K31" s="200"/>
      <c r="L31" s="201"/>
      <c r="N31" s="1">
        <v>3</v>
      </c>
      <c r="O31" s="207" t="s">
        <v>79</v>
      </c>
      <c r="P31" s="208"/>
      <c r="Q31" s="208"/>
      <c r="R31" s="208"/>
      <c r="S31" s="208"/>
      <c r="T31" s="208"/>
      <c r="U31" s="209"/>
      <c r="V31" s="21"/>
      <c r="W31" s="21"/>
      <c r="X31" s="128"/>
      <c r="Y31" s="129"/>
      <c r="Z31" s="137"/>
      <c r="AA31" s="137"/>
      <c r="AB31" s="138"/>
      <c r="AC31" s="138"/>
      <c r="AD31" s="127"/>
      <c r="AE31" s="127"/>
      <c r="AF31" s="137"/>
      <c r="BA31" s="21">
        <v>30</v>
      </c>
      <c r="BB31" s="21" t="e">
        <f t="shared" si="23"/>
        <v>#N/A</v>
      </c>
      <c r="BC31" s="21" t="e">
        <f t="shared" si="23"/>
        <v>#N/A</v>
      </c>
      <c r="BD31" s="21" t="e">
        <f t="shared" si="23"/>
        <v>#N/A</v>
      </c>
      <c r="BE31" s="21" t="e">
        <f t="shared" si="23"/>
        <v>#N/A</v>
      </c>
      <c r="BF31" s="21" t="e">
        <f t="shared" si="23"/>
        <v>#N/A</v>
      </c>
    </row>
    <row r="32" spans="1:58" ht="13.5" thickBot="1">
      <c r="A32" s="86" t="str">
        <f>B24</f>
        <v>Magrì</v>
      </c>
      <c r="B32" s="87" t="str">
        <f>B26</f>
        <v>Diletti</v>
      </c>
      <c r="C32" s="78"/>
      <c r="D32" s="79">
        <v>2</v>
      </c>
      <c r="E32" s="80">
        <v>2</v>
      </c>
      <c r="F32" s="81">
        <f t="shared" si="24"/>
        <v>0</v>
      </c>
      <c r="G32" s="81">
        <f t="shared" si="25"/>
        <v>1</v>
      </c>
      <c r="H32" s="81">
        <f t="shared" si="26"/>
        <v>0</v>
      </c>
      <c r="I32" s="194" t="str">
        <f t="shared" si="27"/>
        <v> La Torre C.</v>
      </c>
      <c r="J32" s="195"/>
      <c r="K32" s="200"/>
      <c r="L32" s="201"/>
      <c r="N32" s="22" t="s">
        <v>80</v>
      </c>
      <c r="O32" s="3" t="s">
        <v>81</v>
      </c>
      <c r="P32" s="3" t="s">
        <v>82</v>
      </c>
      <c r="Q32" s="4" t="s">
        <v>83</v>
      </c>
      <c r="R32" s="4" t="s">
        <v>84</v>
      </c>
      <c r="S32" s="5" t="s">
        <v>85</v>
      </c>
      <c r="T32" s="5"/>
      <c r="U32" s="3" t="s">
        <v>24</v>
      </c>
      <c r="V32" s="21"/>
      <c r="W32" s="21"/>
      <c r="Z32" s="125"/>
      <c r="AA32" s="125"/>
      <c r="AB32" s="135"/>
      <c r="AC32" s="135"/>
      <c r="AD32" s="127"/>
      <c r="AE32" s="127"/>
      <c r="AF32" s="127"/>
      <c r="BA32" s="29">
        <v>31</v>
      </c>
      <c r="BB32" s="21" t="e">
        <f aca="true" t="shared" si="28" ref="BB32:BF41">VLOOKUP($BA32&amp;BB$1,$K:$L,2,)</f>
        <v>#N/A</v>
      </c>
      <c r="BC32" s="21" t="e">
        <f t="shared" si="28"/>
        <v>#N/A</v>
      </c>
      <c r="BD32" s="21" t="e">
        <f t="shared" si="28"/>
        <v>#N/A</v>
      </c>
      <c r="BE32" s="21" t="e">
        <f t="shared" si="28"/>
        <v>#N/A</v>
      </c>
      <c r="BF32" s="21" t="e">
        <f t="shared" si="28"/>
        <v>#N/A</v>
      </c>
    </row>
    <row r="33" spans="1:58" s="92" customFormat="1" ht="13.5" thickBot="1">
      <c r="A33" s="82" t="str">
        <f>B25</f>
        <v>Corso A.</v>
      </c>
      <c r="B33" s="83" t="str">
        <f>B27</f>
        <v> Squaddara G.</v>
      </c>
      <c r="C33" s="84"/>
      <c r="D33" s="58">
        <v>2</v>
      </c>
      <c r="E33" s="85">
        <v>3</v>
      </c>
      <c r="F33" s="81">
        <f t="shared" si="24"/>
        <v>0</v>
      </c>
      <c r="G33" s="81">
        <f t="shared" si="25"/>
        <v>0</v>
      </c>
      <c r="H33" s="81">
        <f t="shared" si="26"/>
        <v>1</v>
      </c>
      <c r="I33" s="187" t="str">
        <f t="shared" si="27"/>
        <v>Giliberto</v>
      </c>
      <c r="J33" s="188"/>
      <c r="K33" s="200"/>
      <c r="L33" s="201"/>
      <c r="N33" s="6">
        <f>N31+O33/100</f>
        <v>3.01</v>
      </c>
      <c r="O33" s="7">
        <v>1</v>
      </c>
      <c r="P33" s="8" t="str">
        <f aca="true" t="shared" si="29" ref="P33:P44">_xlfn.IFERROR(VLOOKUP(N33,$X:$AF,4,FALSE),"-")</f>
        <v>A</v>
      </c>
      <c r="Q33" s="8" t="str">
        <f aca="true" t="shared" si="30" ref="Q33:Q44">_xlfn.IFERROR(VLOOKUP(N33,$X:$AF,5,FALSE),"-")</f>
        <v>Longo</v>
      </c>
      <c r="R33" s="9" t="str">
        <f aca="true" t="shared" si="31" ref="R33:R44">_xlfn.IFERROR(VLOOKUP(N33,$X:$AF,6,FALSE),"-")</f>
        <v>Giliberto</v>
      </c>
      <c r="S33" s="9">
        <f aca="true" t="shared" si="32" ref="S33:S44">_xlfn.IFERROR(VLOOKUP(N33,$X:$AF,7,FALSE),"-")</f>
        <v>3</v>
      </c>
      <c r="T33" s="9">
        <f aca="true" t="shared" si="33" ref="T33:T44">_xlfn.IFERROR(VLOOKUP(N33,$X:$AF,8,FALSE),"-")</f>
        <v>1</v>
      </c>
      <c r="U33" s="10" t="str">
        <f aca="true" t="shared" si="34" ref="U33:U44">_xlfn.IFERROR(VLOOKUP(N33,$X:$AF,9,FALSE),"-")</f>
        <v>Corso A.</v>
      </c>
      <c r="V33" s="21"/>
      <c r="W33" s="21"/>
      <c r="X33" s="128"/>
      <c r="Y33" s="131"/>
      <c r="Z33" s="125"/>
      <c r="AA33" s="125"/>
      <c r="AB33" s="135"/>
      <c r="AC33" s="135"/>
      <c r="AD33" s="127"/>
      <c r="AE33" s="127"/>
      <c r="AF33" s="127"/>
      <c r="BA33" s="21">
        <v>32</v>
      </c>
      <c r="BB33" s="21" t="e">
        <f t="shared" si="28"/>
        <v>#N/A</v>
      </c>
      <c r="BC33" s="21" t="e">
        <f t="shared" si="28"/>
        <v>#N/A</v>
      </c>
      <c r="BD33" s="21" t="e">
        <f t="shared" si="28"/>
        <v>#N/A</v>
      </c>
      <c r="BE33" s="21" t="e">
        <f t="shared" si="28"/>
        <v>#N/A</v>
      </c>
      <c r="BF33" s="21" t="e">
        <f t="shared" si="28"/>
        <v>#N/A</v>
      </c>
    </row>
    <row r="34" spans="1:58" ht="12.75">
      <c r="A34" s="86" t="str">
        <f>B24</f>
        <v>Magrì</v>
      </c>
      <c r="B34" s="87" t="str">
        <f>B27</f>
        <v> Squaddara G.</v>
      </c>
      <c r="C34" s="78"/>
      <c r="D34" s="79">
        <v>5</v>
      </c>
      <c r="E34" s="80">
        <v>2</v>
      </c>
      <c r="F34" s="81">
        <f t="shared" si="24"/>
        <v>1</v>
      </c>
      <c r="G34" s="81">
        <f t="shared" si="25"/>
        <v>0</v>
      </c>
      <c r="H34" s="81">
        <f t="shared" si="26"/>
        <v>0</v>
      </c>
      <c r="I34" s="194" t="str">
        <f t="shared" si="27"/>
        <v>Calabrò S.</v>
      </c>
      <c r="J34" s="195"/>
      <c r="K34" s="200"/>
      <c r="L34" s="201"/>
      <c r="N34" s="11">
        <f>N31+O34/100</f>
        <v>3.02</v>
      </c>
      <c r="O34" s="12">
        <v>2</v>
      </c>
      <c r="P34" s="13" t="str">
        <f t="shared" si="29"/>
        <v>A</v>
      </c>
      <c r="Q34" s="13" t="str">
        <f t="shared" si="30"/>
        <v> La Torre C.</v>
      </c>
      <c r="R34" s="13" t="str">
        <f t="shared" si="31"/>
        <v>Calabrò S.</v>
      </c>
      <c r="S34" s="13">
        <f t="shared" si="32"/>
        <v>5</v>
      </c>
      <c r="T34" s="13">
        <f t="shared" si="33"/>
        <v>0</v>
      </c>
      <c r="U34" s="14" t="str">
        <f t="shared" si="34"/>
        <v>Diletti</v>
      </c>
      <c r="V34" s="21"/>
      <c r="W34" s="21"/>
      <c r="Z34" s="125"/>
      <c r="AA34" s="125"/>
      <c r="AB34" s="126"/>
      <c r="AC34" s="126"/>
      <c r="AD34" s="127"/>
      <c r="AE34" s="127"/>
      <c r="AF34" s="126"/>
      <c r="BA34" s="21">
        <v>33</v>
      </c>
      <c r="BB34" s="21" t="e">
        <f t="shared" si="28"/>
        <v>#N/A</v>
      </c>
      <c r="BC34" s="21" t="e">
        <f t="shared" si="28"/>
        <v>#N/A</v>
      </c>
      <c r="BD34" s="21" t="e">
        <f t="shared" si="28"/>
        <v>#N/A</v>
      </c>
      <c r="BE34" s="21" t="e">
        <f t="shared" si="28"/>
        <v>#N/A</v>
      </c>
      <c r="BF34" s="21" t="e">
        <f t="shared" si="28"/>
        <v>#N/A</v>
      </c>
    </row>
    <row r="35" spans="1:58" ht="13.5" thickBot="1">
      <c r="A35" s="82" t="str">
        <f>B25</f>
        <v>Corso A.</v>
      </c>
      <c r="B35" s="83" t="str">
        <f>B26</f>
        <v>Diletti</v>
      </c>
      <c r="C35" s="84"/>
      <c r="D35" s="58">
        <v>0</v>
      </c>
      <c r="E35" s="85">
        <v>4</v>
      </c>
      <c r="F35" s="81">
        <f t="shared" si="24"/>
        <v>0</v>
      </c>
      <c r="G35" s="81">
        <f t="shared" si="25"/>
        <v>0</v>
      </c>
      <c r="H35" s="81">
        <f t="shared" si="26"/>
        <v>1</v>
      </c>
      <c r="I35" s="187" t="str">
        <f t="shared" si="27"/>
        <v>Giliberto</v>
      </c>
      <c r="J35" s="188"/>
      <c r="K35" s="202"/>
      <c r="L35" s="203"/>
      <c r="N35" s="11">
        <f>N31+O35/100</f>
        <v>3.03</v>
      </c>
      <c r="O35" s="12">
        <v>3</v>
      </c>
      <c r="P35" s="13" t="str">
        <f t="shared" si="29"/>
        <v>C</v>
      </c>
      <c r="Q35" s="13" t="str">
        <f t="shared" si="30"/>
        <v>Natoli C.</v>
      </c>
      <c r="R35" s="13" t="str">
        <f t="shared" si="31"/>
        <v> Torre</v>
      </c>
      <c r="S35" s="13">
        <f t="shared" si="32"/>
        <v>2</v>
      </c>
      <c r="T35" s="13">
        <f t="shared" si="33"/>
        <v>2</v>
      </c>
      <c r="U35" s="14" t="str">
        <f t="shared" si="34"/>
        <v>Giuffré</v>
      </c>
      <c r="V35" s="21"/>
      <c r="W35" s="21"/>
      <c r="Z35" s="125"/>
      <c r="AA35" s="125"/>
      <c r="AB35" s="126"/>
      <c r="AC35" s="126"/>
      <c r="AD35" s="130"/>
      <c r="AE35" s="127"/>
      <c r="AF35" s="126"/>
      <c r="BA35" s="29">
        <v>34</v>
      </c>
      <c r="BB35" s="21" t="e">
        <f t="shared" si="28"/>
        <v>#N/A</v>
      </c>
      <c r="BC35" s="21" t="e">
        <f t="shared" si="28"/>
        <v>#N/A</v>
      </c>
      <c r="BD35" s="21" t="e">
        <f t="shared" si="28"/>
        <v>#N/A</v>
      </c>
      <c r="BE35" s="21" t="e">
        <f t="shared" si="28"/>
        <v>#N/A</v>
      </c>
      <c r="BF35" s="21" t="e">
        <f t="shared" si="28"/>
        <v>#N/A</v>
      </c>
    </row>
    <row r="36" spans="1:58" ht="13.5" thickBot="1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1"/>
      <c r="N36" s="11">
        <f>N31+O36/100</f>
        <v>3.04</v>
      </c>
      <c r="O36" s="12">
        <v>4</v>
      </c>
      <c r="P36" s="13" t="str">
        <f t="shared" si="29"/>
        <v>C</v>
      </c>
      <c r="Q36" s="13" t="str">
        <f t="shared" si="30"/>
        <v>Bagnato</v>
      </c>
      <c r="R36" s="13" t="str">
        <f t="shared" si="31"/>
        <v> Frollo</v>
      </c>
      <c r="S36" s="13">
        <f t="shared" si="32"/>
        <v>6</v>
      </c>
      <c r="T36" s="13">
        <f t="shared" si="33"/>
        <v>4</v>
      </c>
      <c r="U36" s="14" t="str">
        <f t="shared" si="34"/>
        <v>La Torre A.</v>
      </c>
      <c r="V36" s="21"/>
      <c r="W36" s="21"/>
      <c r="Z36" s="125"/>
      <c r="AA36" s="125"/>
      <c r="AB36" s="132"/>
      <c r="AC36" s="132"/>
      <c r="AD36" s="133"/>
      <c r="AE36" s="133"/>
      <c r="AF36" s="132"/>
      <c r="BA36" s="21">
        <v>35</v>
      </c>
      <c r="BB36" s="21" t="e">
        <f t="shared" si="28"/>
        <v>#N/A</v>
      </c>
      <c r="BC36" s="21" t="e">
        <f t="shared" si="28"/>
        <v>#N/A</v>
      </c>
      <c r="BD36" s="21" t="e">
        <f t="shared" si="28"/>
        <v>#N/A</v>
      </c>
      <c r="BE36" s="21" t="e">
        <f t="shared" si="28"/>
        <v>#N/A</v>
      </c>
      <c r="BF36" s="21" t="e">
        <f t="shared" si="28"/>
        <v>#N/A</v>
      </c>
    </row>
    <row r="37" spans="14:58" ht="12.75">
      <c r="N37" s="11">
        <f>N31+O37/100</f>
        <v>3.05</v>
      </c>
      <c r="O37" s="12">
        <v>5</v>
      </c>
      <c r="P37" s="13" t="str">
        <f t="shared" si="29"/>
        <v>E</v>
      </c>
      <c r="Q37" s="13" t="str">
        <f t="shared" si="30"/>
        <v>Murabito</v>
      </c>
      <c r="R37" s="13" t="str">
        <f t="shared" si="31"/>
        <v>Currò S.</v>
      </c>
      <c r="S37" s="13">
        <f t="shared" si="32"/>
        <v>3</v>
      </c>
      <c r="T37" s="13">
        <f t="shared" si="33"/>
        <v>0</v>
      </c>
      <c r="U37" s="14" t="str">
        <f t="shared" si="34"/>
        <v>La Torre F.</v>
      </c>
      <c r="V37" s="21"/>
      <c r="W37" s="21"/>
      <c r="Z37" s="139"/>
      <c r="AA37" s="139"/>
      <c r="AB37" s="139"/>
      <c r="AC37" s="139"/>
      <c r="AD37" s="139"/>
      <c r="AE37" s="139"/>
      <c r="AF37" s="139"/>
      <c r="BA37" s="21">
        <v>36</v>
      </c>
      <c r="BB37" s="21" t="e">
        <f t="shared" si="28"/>
        <v>#N/A</v>
      </c>
      <c r="BC37" s="21" t="e">
        <f t="shared" si="28"/>
        <v>#N/A</v>
      </c>
      <c r="BD37" s="21" t="e">
        <f t="shared" si="28"/>
        <v>#N/A</v>
      </c>
      <c r="BE37" s="21" t="e">
        <f t="shared" si="28"/>
        <v>#N/A</v>
      </c>
      <c r="BF37" s="21" t="e">
        <f t="shared" si="28"/>
        <v>#N/A</v>
      </c>
    </row>
    <row r="38" spans="14:58" ht="13.5" thickBot="1">
      <c r="N38" s="11">
        <f>N31+O38/100</f>
        <v>3.06</v>
      </c>
      <c r="O38" s="12">
        <v>6</v>
      </c>
      <c r="P38" s="13" t="str">
        <f t="shared" si="29"/>
        <v>E</v>
      </c>
      <c r="Q38" s="13" t="str">
        <f t="shared" si="30"/>
        <v>Lo Cascio Gius.</v>
      </c>
      <c r="R38" s="13" t="str">
        <f t="shared" si="31"/>
        <v> Ielapi P.</v>
      </c>
      <c r="S38" s="13">
        <f t="shared" si="32"/>
        <v>0</v>
      </c>
      <c r="T38" s="13">
        <f t="shared" si="33"/>
        <v>3</v>
      </c>
      <c r="U38" s="14" t="str">
        <f t="shared" si="34"/>
        <v>Lo Cascio Giud.</v>
      </c>
      <c r="V38" s="21"/>
      <c r="W38" s="21"/>
      <c r="Z38" s="137"/>
      <c r="AA38" s="137"/>
      <c r="AB38" s="140"/>
      <c r="AC38" s="140"/>
      <c r="AD38" s="127"/>
      <c r="AE38" s="127"/>
      <c r="AF38" s="140"/>
      <c r="BA38" s="29">
        <v>37</v>
      </c>
      <c r="BB38" s="21" t="e">
        <f t="shared" si="28"/>
        <v>#N/A</v>
      </c>
      <c r="BC38" s="21" t="e">
        <f t="shared" si="28"/>
        <v>#N/A</v>
      </c>
      <c r="BD38" s="21" t="e">
        <f t="shared" si="28"/>
        <v>#N/A</v>
      </c>
      <c r="BE38" s="21" t="e">
        <f t="shared" si="28"/>
        <v>#N/A</v>
      </c>
      <c r="BF38" s="21" t="e">
        <f t="shared" si="28"/>
        <v>#N/A</v>
      </c>
    </row>
    <row r="39" spans="1:58" ht="13.5" thickBot="1">
      <c r="A39" s="26" t="s">
        <v>13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  <c r="N39" s="11">
        <f>N31+O39/100</f>
        <v>3.07</v>
      </c>
      <c r="O39" s="15">
        <v>7</v>
      </c>
      <c r="P39" s="13" t="str">
        <f t="shared" si="29"/>
        <v>G</v>
      </c>
      <c r="Q39" s="13" t="str">
        <f t="shared" si="30"/>
        <v>Gissara C.</v>
      </c>
      <c r="R39" s="13" t="str">
        <f t="shared" si="31"/>
        <v>Squaddara F.</v>
      </c>
      <c r="S39" s="13">
        <f t="shared" si="32"/>
        <v>5</v>
      </c>
      <c r="T39" s="13">
        <f t="shared" si="33"/>
        <v>0</v>
      </c>
      <c r="U39" s="14" t="str">
        <f t="shared" si="34"/>
        <v>Mandanici</v>
      </c>
      <c r="V39" s="29"/>
      <c r="W39" s="101" t="str">
        <f>IF(COUNTIF(X:X,X39)&gt;1,"X","")</f>
        <v>X</v>
      </c>
      <c r="X39" s="105"/>
      <c r="Y39" s="105"/>
      <c r="Z39" s="197" t="str">
        <f>"PARTITE "&amp;A39</f>
        <v>PARTITE GIRONE 3</v>
      </c>
      <c r="AA39" s="198"/>
      <c r="AB39" s="198"/>
      <c r="AC39" s="198"/>
      <c r="AD39" s="198"/>
      <c r="AE39" s="198"/>
      <c r="AF39" s="199"/>
      <c r="BA39" s="21">
        <v>38</v>
      </c>
      <c r="BB39" s="21" t="e">
        <f t="shared" si="28"/>
        <v>#N/A</v>
      </c>
      <c r="BC39" s="21" t="e">
        <f t="shared" si="28"/>
        <v>#N/A</v>
      </c>
      <c r="BD39" s="21" t="e">
        <f t="shared" si="28"/>
        <v>#N/A</v>
      </c>
      <c r="BE39" s="21" t="e">
        <f t="shared" si="28"/>
        <v>#N/A</v>
      </c>
      <c r="BF39" s="21" t="e">
        <f t="shared" si="28"/>
        <v>#N/A</v>
      </c>
    </row>
    <row r="40" spans="1:58" ht="13.5" thickBo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11">
        <f>N31+O40/100</f>
        <v>3.08</v>
      </c>
      <c r="O40" s="12">
        <v>8</v>
      </c>
      <c r="P40" s="13" t="str">
        <f t="shared" si="29"/>
        <v>G</v>
      </c>
      <c r="Q40" s="13" t="str">
        <f t="shared" si="30"/>
        <v>Sciacca</v>
      </c>
      <c r="R40" s="13" t="str">
        <f t="shared" si="31"/>
        <v> Trimboli</v>
      </c>
      <c r="S40" s="13">
        <f t="shared" si="32"/>
        <v>3</v>
      </c>
      <c r="T40" s="13">
        <f t="shared" si="33"/>
        <v>0</v>
      </c>
      <c r="U40" s="14" t="str">
        <f t="shared" si="34"/>
        <v>Cannavò</v>
      </c>
      <c r="V40" s="21"/>
      <c r="W40" s="102"/>
      <c r="X40" s="106" t="s">
        <v>80</v>
      </c>
      <c r="Y40" s="106" t="s">
        <v>78</v>
      </c>
      <c r="Z40" s="106" t="s">
        <v>23</v>
      </c>
      <c r="AA40" s="106" t="s">
        <v>35</v>
      </c>
      <c r="AB40" s="107" t="s">
        <v>74</v>
      </c>
      <c r="AC40" s="107" t="s">
        <v>74</v>
      </c>
      <c r="AD40" s="205" t="s">
        <v>11</v>
      </c>
      <c r="AE40" s="206"/>
      <c r="AF40" s="106" t="s">
        <v>24</v>
      </c>
      <c r="BA40" s="21">
        <v>39</v>
      </c>
      <c r="BB40" s="21" t="e">
        <f t="shared" si="28"/>
        <v>#N/A</v>
      </c>
      <c r="BC40" s="21" t="e">
        <f t="shared" si="28"/>
        <v>#N/A</v>
      </c>
      <c r="BD40" s="21" t="e">
        <f t="shared" si="28"/>
        <v>#N/A</v>
      </c>
      <c r="BE40" s="21" t="e">
        <f t="shared" si="28"/>
        <v>#N/A</v>
      </c>
      <c r="BF40" s="21" t="e">
        <f t="shared" si="28"/>
        <v>#N/A</v>
      </c>
    </row>
    <row r="41" spans="1:58" ht="13.5" thickBot="1">
      <c r="A41" s="33"/>
      <c r="B41" s="34"/>
      <c r="C41" s="35"/>
      <c r="D41" s="35"/>
      <c r="E41" s="35"/>
      <c r="F41" s="35"/>
      <c r="G41" s="36"/>
      <c r="H41" s="36"/>
      <c r="I41" s="35"/>
      <c r="J41" s="35"/>
      <c r="K41" s="35"/>
      <c r="L41" s="37"/>
      <c r="N41" s="11">
        <f>N31+O41/100</f>
        <v>3.09</v>
      </c>
      <c r="O41" s="12">
        <v>9</v>
      </c>
      <c r="P41" s="13" t="str">
        <f t="shared" si="29"/>
        <v>I</v>
      </c>
      <c r="Q41" s="13" t="str">
        <f t="shared" si="30"/>
        <v>Buttitta</v>
      </c>
      <c r="R41" s="13" t="str">
        <f t="shared" si="31"/>
        <v>Chiara</v>
      </c>
      <c r="S41" s="13">
        <f t="shared" si="32"/>
        <v>7</v>
      </c>
      <c r="T41" s="13">
        <f t="shared" si="33"/>
        <v>0</v>
      </c>
      <c r="U41" s="14" t="str">
        <f t="shared" si="34"/>
        <v>-</v>
      </c>
      <c r="V41" s="92"/>
      <c r="W41" s="102">
        <f aca="true" t="shared" si="35" ref="W41:W46">IF(COUNTIF(X$1:X$65536,X41)&gt;1,"X","")</f>
      </c>
      <c r="X41" s="179">
        <f aca="true" t="shared" si="36" ref="X41:X46">Y41+Z41/100</f>
        <v>1.03</v>
      </c>
      <c r="Y41" s="109">
        <v>1</v>
      </c>
      <c r="Z41" s="109">
        <v>3</v>
      </c>
      <c r="AA41" s="110" t="s">
        <v>38</v>
      </c>
      <c r="AB41" s="111" t="str">
        <f aca="true" t="shared" si="37" ref="AB41:AC46">A49</f>
        <v>Natoli C.</v>
      </c>
      <c r="AC41" s="112" t="str">
        <f t="shared" si="37"/>
        <v>Bagnato</v>
      </c>
      <c r="AD41" s="113">
        <v>2</v>
      </c>
      <c r="AE41" s="114">
        <v>1</v>
      </c>
      <c r="AF41" s="115" t="str">
        <f>B62</f>
        <v>Russo</v>
      </c>
      <c r="BA41" s="29">
        <v>40</v>
      </c>
      <c r="BB41" s="21" t="e">
        <f t="shared" si="28"/>
        <v>#N/A</v>
      </c>
      <c r="BC41" s="21" t="e">
        <f t="shared" si="28"/>
        <v>#N/A</v>
      </c>
      <c r="BD41" s="21" t="e">
        <f t="shared" si="28"/>
        <v>#N/A</v>
      </c>
      <c r="BE41" s="21" t="e">
        <f t="shared" si="28"/>
        <v>#N/A</v>
      </c>
      <c r="BF41" s="21" t="e">
        <f t="shared" si="28"/>
        <v>#N/A</v>
      </c>
    </row>
    <row r="42" spans="1:58" ht="13.5" thickBot="1">
      <c r="A42" s="33"/>
      <c r="B42" s="38" t="s">
        <v>74</v>
      </c>
      <c r="C42" s="39" t="s">
        <v>1</v>
      </c>
      <c r="D42" s="40" t="s">
        <v>2</v>
      </c>
      <c r="E42" s="40" t="s">
        <v>3</v>
      </c>
      <c r="F42" s="41" t="s">
        <v>4</v>
      </c>
      <c r="G42" s="41" t="s">
        <v>5</v>
      </c>
      <c r="H42" s="41" t="s">
        <v>6</v>
      </c>
      <c r="I42" s="40" t="s">
        <v>7</v>
      </c>
      <c r="J42" s="42" t="s">
        <v>8</v>
      </c>
      <c r="K42" s="43"/>
      <c r="L42" s="38" t="s">
        <v>99</v>
      </c>
      <c r="N42" s="11">
        <f>N31+O42/100</f>
        <v>3.1</v>
      </c>
      <c r="O42" s="12">
        <v>10</v>
      </c>
      <c r="P42" s="13" t="str">
        <f t="shared" si="29"/>
        <v>I</v>
      </c>
      <c r="Q42" s="13" t="str">
        <f t="shared" si="30"/>
        <v>Natoli A.</v>
      </c>
      <c r="R42" s="13" t="str">
        <f t="shared" si="31"/>
        <v>Natoli R.</v>
      </c>
      <c r="S42" s="13">
        <f t="shared" si="32"/>
        <v>3</v>
      </c>
      <c r="T42" s="13">
        <f t="shared" si="33"/>
        <v>1</v>
      </c>
      <c r="U42" s="14" t="str">
        <f t="shared" si="34"/>
        <v>-</v>
      </c>
      <c r="V42" s="21"/>
      <c r="W42" s="102">
        <f t="shared" si="35"/>
      </c>
      <c r="X42" s="180">
        <f t="shared" si="36"/>
        <v>1.04</v>
      </c>
      <c r="Y42" s="117">
        <v>1</v>
      </c>
      <c r="Z42" s="117">
        <v>4</v>
      </c>
      <c r="AA42" s="118" t="s">
        <v>38</v>
      </c>
      <c r="AB42" s="119" t="str">
        <f t="shared" si="37"/>
        <v> Torre</v>
      </c>
      <c r="AC42" s="120" t="str">
        <f t="shared" si="37"/>
        <v> Frollo</v>
      </c>
      <c r="AD42" s="121">
        <v>4</v>
      </c>
      <c r="AE42" s="122">
        <v>1</v>
      </c>
      <c r="AF42" s="123" t="str">
        <f>B65</f>
        <v> Riccobene</v>
      </c>
      <c r="BA42" s="21">
        <v>41</v>
      </c>
      <c r="BB42" s="21" t="e">
        <f aca="true" t="shared" si="38" ref="BB42:BF51">VLOOKUP($BA42&amp;BB$1,$K:$L,2,)</f>
        <v>#N/A</v>
      </c>
      <c r="BC42" s="21" t="e">
        <f t="shared" si="38"/>
        <v>#N/A</v>
      </c>
      <c r="BD42" s="21" t="e">
        <f t="shared" si="38"/>
        <v>#N/A</v>
      </c>
      <c r="BE42" s="21" t="e">
        <f t="shared" si="38"/>
        <v>#N/A</v>
      </c>
      <c r="BF42" s="21" t="e">
        <f t="shared" si="38"/>
        <v>#N/A</v>
      </c>
    </row>
    <row r="43" spans="1:58" ht="12.75">
      <c r="A43" s="44">
        <f>C43*1000+J43*50+H43+0.9</f>
        <v>4005.9</v>
      </c>
      <c r="B43" s="45" t="str">
        <f>Player!A3</f>
        <v>Natoli C.</v>
      </c>
      <c r="C43" s="46">
        <f>3*E43+F43</f>
        <v>4</v>
      </c>
      <c r="D43" s="47">
        <f>SUM(E43:G43)</f>
        <v>3</v>
      </c>
      <c r="E43" s="47">
        <f>SUM(F49+F51+F53)</f>
        <v>1</v>
      </c>
      <c r="F43" s="48">
        <f>SUM(G49+G51+G53)</f>
        <v>1</v>
      </c>
      <c r="G43" s="48">
        <f>SUM(H49+H51+H53)</f>
        <v>1</v>
      </c>
      <c r="H43" s="48">
        <f>SUM(D49+D51+D53)</f>
        <v>5</v>
      </c>
      <c r="I43" s="47">
        <f>SUM(E49+E51+E53)</f>
        <v>5</v>
      </c>
      <c r="J43" s="49">
        <f>H43-I43</f>
        <v>0</v>
      </c>
      <c r="K43" s="50" t="s">
        <v>29</v>
      </c>
      <c r="L43" s="51" t="s">
        <v>130</v>
      </c>
      <c r="N43" s="11">
        <f>N31+O43/100</f>
        <v>3.11</v>
      </c>
      <c r="O43" s="15">
        <v>11</v>
      </c>
      <c r="P43" s="13" t="str">
        <f t="shared" si="29"/>
        <v>-</v>
      </c>
      <c r="Q43" s="13" t="str">
        <f t="shared" si="30"/>
        <v>-</v>
      </c>
      <c r="R43" s="13" t="str">
        <f t="shared" si="31"/>
        <v>-</v>
      </c>
      <c r="S43" s="13" t="str">
        <f t="shared" si="32"/>
        <v>-</v>
      </c>
      <c r="T43" s="13" t="str">
        <f t="shared" si="33"/>
        <v>-</v>
      </c>
      <c r="U43" s="14" t="str">
        <f t="shared" si="34"/>
        <v>-</v>
      </c>
      <c r="V43" s="21"/>
      <c r="W43" s="102">
        <f t="shared" si="35"/>
      </c>
      <c r="X43" s="179">
        <f t="shared" si="36"/>
        <v>3.03</v>
      </c>
      <c r="Y43" s="109">
        <v>3</v>
      </c>
      <c r="Z43" s="109">
        <v>3</v>
      </c>
      <c r="AA43" s="110" t="s">
        <v>38</v>
      </c>
      <c r="AB43" s="111" t="str">
        <f t="shared" si="37"/>
        <v>Natoli C.</v>
      </c>
      <c r="AC43" s="112" t="str">
        <f t="shared" si="37"/>
        <v> Torre</v>
      </c>
      <c r="AD43" s="113">
        <v>2</v>
      </c>
      <c r="AE43" s="114">
        <v>2</v>
      </c>
      <c r="AF43" s="115" t="str">
        <f>B63</f>
        <v>Giuffré</v>
      </c>
      <c r="BA43" s="21">
        <v>42</v>
      </c>
      <c r="BB43" s="21" t="e">
        <f t="shared" si="38"/>
        <v>#N/A</v>
      </c>
      <c r="BC43" s="21" t="e">
        <f t="shared" si="38"/>
        <v>#N/A</v>
      </c>
      <c r="BD43" s="21" t="e">
        <f t="shared" si="38"/>
        <v>#N/A</v>
      </c>
      <c r="BE43" s="21" t="e">
        <f t="shared" si="38"/>
        <v>#N/A</v>
      </c>
      <c r="BF43" s="21" t="e">
        <f t="shared" si="38"/>
        <v>#N/A</v>
      </c>
    </row>
    <row r="44" spans="1:58" ht="13.5" thickBot="1">
      <c r="A44" s="44">
        <f>C44*1000+J44*50+H44+0.8</f>
        <v>6109.8</v>
      </c>
      <c r="B44" s="52" t="str">
        <f>Player!A16</f>
        <v>Bagnato</v>
      </c>
      <c r="C44" s="53">
        <f>3*E44+F44</f>
        <v>6</v>
      </c>
      <c r="D44" s="54">
        <f>SUM(E44:G44)</f>
        <v>3</v>
      </c>
      <c r="E44" s="54">
        <f>SUM(H49+F52+F54)</f>
        <v>2</v>
      </c>
      <c r="F44" s="55">
        <f>SUM(G49+G52+G54)</f>
        <v>0</v>
      </c>
      <c r="G44" s="55">
        <f>SUM(F49+H52+H54)</f>
        <v>1</v>
      </c>
      <c r="H44" s="55">
        <f>SUM(E49+D52+D54)</f>
        <v>9</v>
      </c>
      <c r="I44" s="55">
        <f>SUM(D49+E52+E54)</f>
        <v>7</v>
      </c>
      <c r="J44" s="56">
        <f>H44-I44</f>
        <v>2</v>
      </c>
      <c r="K44" s="50" t="s">
        <v>30</v>
      </c>
      <c r="L44" s="51" t="s">
        <v>134</v>
      </c>
      <c r="N44" s="16">
        <f>N31+O44/100</f>
        <v>3.12</v>
      </c>
      <c r="O44" s="17">
        <v>12</v>
      </c>
      <c r="P44" s="18" t="str">
        <f t="shared" si="29"/>
        <v>-</v>
      </c>
      <c r="Q44" s="18" t="str">
        <f t="shared" si="30"/>
        <v>-</v>
      </c>
      <c r="R44" s="18" t="str">
        <f t="shared" si="31"/>
        <v>-</v>
      </c>
      <c r="S44" s="18" t="str">
        <f t="shared" si="32"/>
        <v>-</v>
      </c>
      <c r="T44" s="18" t="str">
        <f t="shared" si="33"/>
        <v>-</v>
      </c>
      <c r="U44" s="19" t="str">
        <f t="shared" si="34"/>
        <v>-</v>
      </c>
      <c r="V44" s="21"/>
      <c r="W44" s="102">
        <f t="shared" si="35"/>
      </c>
      <c r="X44" s="180">
        <f t="shared" si="36"/>
        <v>3.04</v>
      </c>
      <c r="Y44" s="117">
        <v>3</v>
      </c>
      <c r="Z44" s="117">
        <v>4</v>
      </c>
      <c r="AA44" s="118" t="s">
        <v>38</v>
      </c>
      <c r="AB44" s="119" t="str">
        <f t="shared" si="37"/>
        <v>Bagnato</v>
      </c>
      <c r="AC44" s="120" t="str">
        <f t="shared" si="37"/>
        <v> Frollo</v>
      </c>
      <c r="AD44" s="121">
        <v>6</v>
      </c>
      <c r="AE44" s="122">
        <v>4</v>
      </c>
      <c r="AF44" s="123" t="str">
        <f>B64</f>
        <v>La Torre A.</v>
      </c>
      <c r="BA44" s="29">
        <v>43</v>
      </c>
      <c r="BB44" s="21" t="e">
        <f t="shared" si="38"/>
        <v>#N/A</v>
      </c>
      <c r="BC44" s="21" t="e">
        <f t="shared" si="38"/>
        <v>#N/A</v>
      </c>
      <c r="BD44" s="21" t="e">
        <f t="shared" si="38"/>
        <v>#N/A</v>
      </c>
      <c r="BE44" s="21" t="e">
        <f t="shared" si="38"/>
        <v>#N/A</v>
      </c>
      <c r="BF44" s="21" t="e">
        <f t="shared" si="38"/>
        <v>#N/A</v>
      </c>
    </row>
    <row r="45" spans="1:58" ht="13.5" thickBot="1">
      <c r="A45" s="44">
        <f>C45*1000+J45*50+H45+0.7</f>
        <v>4107.7</v>
      </c>
      <c r="B45" s="52" t="str">
        <f>Player!A21</f>
        <v> Torre</v>
      </c>
      <c r="C45" s="53">
        <f>3*E45+F45</f>
        <v>4</v>
      </c>
      <c r="D45" s="54">
        <f>SUM(E45:G45)</f>
        <v>3</v>
      </c>
      <c r="E45" s="54">
        <f>SUM(F50+H51+H54)</f>
        <v>1</v>
      </c>
      <c r="F45" s="55">
        <f>SUM(G50+G51+G54)</f>
        <v>1</v>
      </c>
      <c r="G45" s="55">
        <f>SUM(H50+F51+F54)</f>
        <v>1</v>
      </c>
      <c r="H45" s="55">
        <f>SUM(D50+E51+E54)</f>
        <v>7</v>
      </c>
      <c r="I45" s="55">
        <f>SUM(E50+D51+D54)</f>
        <v>5</v>
      </c>
      <c r="J45" s="56">
        <f>H45-I45</f>
        <v>2</v>
      </c>
      <c r="K45" s="50" t="s">
        <v>31</v>
      </c>
      <c r="L45" s="51" t="s">
        <v>117</v>
      </c>
      <c r="N45" s="100"/>
      <c r="O45" s="100"/>
      <c r="P45" s="100"/>
      <c r="Q45" s="100"/>
      <c r="R45" s="100"/>
      <c r="S45" s="100"/>
      <c r="T45" s="100"/>
      <c r="U45" s="100"/>
      <c r="V45" s="21"/>
      <c r="W45" s="102">
        <f t="shared" si="35"/>
      </c>
      <c r="X45" s="179">
        <f t="shared" si="36"/>
        <v>5.03</v>
      </c>
      <c r="Y45" s="109">
        <v>5</v>
      </c>
      <c r="Z45" s="109">
        <v>3</v>
      </c>
      <c r="AA45" s="110" t="s">
        <v>38</v>
      </c>
      <c r="AB45" s="111" t="str">
        <f t="shared" si="37"/>
        <v>Natoli C.</v>
      </c>
      <c r="AC45" s="112" t="str">
        <f t="shared" si="37"/>
        <v> Frollo</v>
      </c>
      <c r="AD45" s="113">
        <v>1</v>
      </c>
      <c r="AE45" s="114">
        <v>2</v>
      </c>
      <c r="AF45" s="115" t="str">
        <f>B65</f>
        <v> Riccobene</v>
      </c>
      <c r="BA45" s="21">
        <v>44</v>
      </c>
      <c r="BB45" s="21" t="e">
        <f t="shared" si="38"/>
        <v>#N/A</v>
      </c>
      <c r="BC45" s="21" t="e">
        <f t="shared" si="38"/>
        <v>#N/A</v>
      </c>
      <c r="BD45" s="21" t="e">
        <f t="shared" si="38"/>
        <v>#N/A</v>
      </c>
      <c r="BE45" s="21" t="e">
        <f t="shared" si="38"/>
        <v>#N/A</v>
      </c>
      <c r="BF45" s="21" t="e">
        <f t="shared" si="38"/>
        <v>#N/A</v>
      </c>
    </row>
    <row r="46" spans="1:58" s="29" customFormat="1" ht="13.5" customHeight="1" thickBot="1">
      <c r="A46" s="44">
        <f>C46*1000+J46*50+H46+0.6</f>
        <v>2807.6</v>
      </c>
      <c r="B46" s="57" t="str">
        <f>Player!A34</f>
        <v> Frollo</v>
      </c>
      <c r="C46" s="58">
        <f>3*E46+F46</f>
        <v>3</v>
      </c>
      <c r="D46" s="59">
        <f>SUM(E46:G46)</f>
        <v>3</v>
      </c>
      <c r="E46" s="59">
        <f>SUM(H50+H52+H53)</f>
        <v>1</v>
      </c>
      <c r="F46" s="59">
        <f>SUM(G50+G52+G53)</f>
        <v>0</v>
      </c>
      <c r="G46" s="60">
        <f>SUM(F50+F52+F53)</f>
        <v>2</v>
      </c>
      <c r="H46" s="60">
        <f>SUM(E50+E52+E53)</f>
        <v>7</v>
      </c>
      <c r="I46" s="60">
        <f>SUM(D50+D52+D53)</f>
        <v>11</v>
      </c>
      <c r="J46" s="61">
        <f>H46-I46</f>
        <v>-4</v>
      </c>
      <c r="K46" s="62" t="s">
        <v>60</v>
      </c>
      <c r="L46" s="63" t="s">
        <v>147</v>
      </c>
      <c r="N46" s="1">
        <v>4</v>
      </c>
      <c r="O46" s="207" t="s">
        <v>79</v>
      </c>
      <c r="P46" s="208"/>
      <c r="Q46" s="208"/>
      <c r="R46" s="208"/>
      <c r="S46" s="208"/>
      <c r="T46" s="208"/>
      <c r="U46" s="209"/>
      <c r="V46" s="21"/>
      <c r="W46" s="103">
        <f t="shared" si="35"/>
      </c>
      <c r="X46" s="180">
        <f t="shared" si="36"/>
        <v>5.04</v>
      </c>
      <c r="Y46" s="117">
        <v>5</v>
      </c>
      <c r="Z46" s="117">
        <v>4</v>
      </c>
      <c r="AA46" s="118" t="s">
        <v>38</v>
      </c>
      <c r="AB46" s="119" t="str">
        <f t="shared" si="37"/>
        <v>Bagnato</v>
      </c>
      <c r="AC46" s="120" t="str">
        <f t="shared" si="37"/>
        <v> Torre</v>
      </c>
      <c r="AD46" s="121">
        <v>2</v>
      </c>
      <c r="AE46" s="122">
        <v>1</v>
      </c>
      <c r="AF46" s="123" t="str">
        <f>B64</f>
        <v>La Torre A.</v>
      </c>
      <c r="BA46" s="21">
        <v>45</v>
      </c>
      <c r="BB46" s="21" t="e">
        <f t="shared" si="38"/>
        <v>#N/A</v>
      </c>
      <c r="BC46" s="21" t="e">
        <f t="shared" si="38"/>
        <v>#N/A</v>
      </c>
      <c r="BD46" s="21" t="e">
        <f t="shared" si="38"/>
        <v>#N/A</v>
      </c>
      <c r="BE46" s="21" t="e">
        <f t="shared" si="38"/>
        <v>#N/A</v>
      </c>
      <c r="BF46" s="21" t="e">
        <f t="shared" si="38"/>
        <v>#N/A</v>
      </c>
    </row>
    <row r="47" spans="1:58" ht="13.5" thickBot="1">
      <c r="A47" s="64"/>
      <c r="B47" s="65"/>
      <c r="C47" s="66"/>
      <c r="D47" s="66"/>
      <c r="E47" s="66"/>
      <c r="F47" s="67"/>
      <c r="G47" s="67"/>
      <c r="H47" s="68"/>
      <c r="I47" s="66"/>
      <c r="J47" s="66"/>
      <c r="K47" s="69"/>
      <c r="L47" s="70"/>
      <c r="N47" s="22" t="s">
        <v>80</v>
      </c>
      <c r="O47" s="3" t="s">
        <v>81</v>
      </c>
      <c r="P47" s="3" t="s">
        <v>82</v>
      </c>
      <c r="Q47" s="4" t="s">
        <v>83</v>
      </c>
      <c r="R47" s="4" t="s">
        <v>84</v>
      </c>
      <c r="S47" s="5" t="s">
        <v>85</v>
      </c>
      <c r="T47" s="5"/>
      <c r="U47" s="3" t="s">
        <v>24</v>
      </c>
      <c r="V47" s="21"/>
      <c r="W47" s="71"/>
      <c r="Y47" s="124"/>
      <c r="Z47" s="125"/>
      <c r="AA47" s="125"/>
      <c r="AB47" s="126"/>
      <c r="AC47" s="126"/>
      <c r="AD47" s="127"/>
      <c r="AE47" s="127"/>
      <c r="AF47" s="126"/>
      <c r="BA47" s="29">
        <v>46</v>
      </c>
      <c r="BB47" s="21" t="e">
        <f t="shared" si="38"/>
        <v>#N/A</v>
      </c>
      <c r="BC47" s="21" t="e">
        <f t="shared" si="38"/>
        <v>#N/A</v>
      </c>
      <c r="BD47" s="21" t="e">
        <f t="shared" si="38"/>
        <v>#N/A</v>
      </c>
      <c r="BE47" s="21" t="e">
        <f t="shared" si="38"/>
        <v>#N/A</v>
      </c>
      <c r="BF47" s="21" t="e">
        <f t="shared" si="38"/>
        <v>#N/A</v>
      </c>
    </row>
    <row r="48" spans="1:58" s="92" customFormat="1" ht="13.5" thickBot="1">
      <c r="A48" s="72" t="s">
        <v>74</v>
      </c>
      <c r="B48" s="73" t="s">
        <v>74</v>
      </c>
      <c r="C48" s="74"/>
      <c r="D48" s="191" t="s">
        <v>11</v>
      </c>
      <c r="E48" s="192"/>
      <c r="F48" s="34"/>
      <c r="G48" s="75"/>
      <c r="H48" s="34"/>
      <c r="I48" s="191" t="s">
        <v>24</v>
      </c>
      <c r="J48" s="193"/>
      <c r="K48" s="191" t="s">
        <v>100</v>
      </c>
      <c r="L48" s="192"/>
      <c r="N48" s="6">
        <f>N46+O48/100</f>
        <v>4.01</v>
      </c>
      <c r="O48" s="7">
        <v>1</v>
      </c>
      <c r="P48" s="8" t="str">
        <f aca="true" t="shared" si="39" ref="P48:P59">_xlfn.IFERROR(VLOOKUP(N48,$X:$AF,4,FALSE),"-")</f>
        <v>B</v>
      </c>
      <c r="Q48" s="8" t="str">
        <f aca="true" t="shared" si="40" ref="Q48:Q59">_xlfn.IFERROR(VLOOKUP(N48,$X:$AF,5,FALSE),"-")</f>
        <v>Magrì</v>
      </c>
      <c r="R48" s="9" t="str">
        <f aca="true" t="shared" si="41" ref="R48:R59">_xlfn.IFERROR(VLOOKUP(N48,$X:$AF,6,FALSE),"-")</f>
        <v>Diletti</v>
      </c>
      <c r="S48" s="9">
        <f aca="true" t="shared" si="42" ref="S48:S59">_xlfn.IFERROR(VLOOKUP(N48,$X:$AF,7,FALSE),"-")</f>
        <v>2</v>
      </c>
      <c r="T48" s="9">
        <f aca="true" t="shared" si="43" ref="T48:T59">_xlfn.IFERROR(VLOOKUP(N48,$X:$AF,8,FALSE),"-")</f>
        <v>2</v>
      </c>
      <c r="U48" s="10" t="str">
        <f aca="true" t="shared" si="44" ref="U48:U59">_xlfn.IFERROR(VLOOKUP(N48,$X:$AF,9,FALSE),"-")</f>
        <v> La Torre C.</v>
      </c>
      <c r="V48" s="21"/>
      <c r="W48" s="21"/>
      <c r="X48" s="128"/>
      <c r="Y48" s="128"/>
      <c r="Z48" s="125"/>
      <c r="AA48" s="125"/>
      <c r="AB48" s="126"/>
      <c r="AC48" s="126"/>
      <c r="AD48" s="127"/>
      <c r="AE48" s="127"/>
      <c r="AF48" s="126"/>
      <c r="BA48" s="21">
        <v>47</v>
      </c>
      <c r="BB48" s="21" t="e">
        <f t="shared" si="38"/>
        <v>#N/A</v>
      </c>
      <c r="BC48" s="21" t="e">
        <f t="shared" si="38"/>
        <v>#N/A</v>
      </c>
      <c r="BD48" s="21" t="e">
        <f t="shared" si="38"/>
        <v>#N/A</v>
      </c>
      <c r="BE48" s="21" t="e">
        <f t="shared" si="38"/>
        <v>#N/A</v>
      </c>
      <c r="BF48" s="21" t="e">
        <f t="shared" si="38"/>
        <v>#N/A</v>
      </c>
    </row>
    <row r="49" spans="1:58" ht="12.75">
      <c r="A49" s="76" t="str">
        <f>B43</f>
        <v>Natoli C.</v>
      </c>
      <c r="B49" s="77" t="str">
        <f>B44</f>
        <v>Bagnato</v>
      </c>
      <c r="C49" s="78"/>
      <c r="D49" s="79">
        <f>AD41</f>
        <v>2</v>
      </c>
      <c r="E49" s="80">
        <f>AE41</f>
        <v>1</v>
      </c>
      <c r="F49" s="81">
        <f aca="true" t="shared" si="45" ref="F49:F54">IF(D49&gt;E49,1,0)</f>
        <v>1</v>
      </c>
      <c r="G49" s="81">
        <f aca="true" t="shared" si="46" ref="G49:G54">IF(D49=E49,1,0)</f>
        <v>0</v>
      </c>
      <c r="H49" s="81">
        <f aca="true" t="shared" si="47" ref="H49:H54">IF(D49&lt;E49,1,0)</f>
        <v>0</v>
      </c>
      <c r="I49" s="189" t="str">
        <f aca="true" t="shared" si="48" ref="I49:I54">AF41</f>
        <v>Russo</v>
      </c>
      <c r="J49" s="190"/>
      <c r="K49" s="200"/>
      <c r="L49" s="201"/>
      <c r="N49" s="11">
        <f>N46+O49/100</f>
        <v>4.02</v>
      </c>
      <c r="O49" s="12">
        <v>2</v>
      </c>
      <c r="P49" s="13" t="str">
        <f t="shared" si="39"/>
        <v>B</v>
      </c>
      <c r="Q49" s="13" t="str">
        <f t="shared" si="40"/>
        <v>Corso A.</v>
      </c>
      <c r="R49" s="13" t="str">
        <f t="shared" si="41"/>
        <v> Squaddara G.</v>
      </c>
      <c r="S49" s="13">
        <f t="shared" si="42"/>
        <v>2</v>
      </c>
      <c r="T49" s="13">
        <f t="shared" si="43"/>
        <v>3</v>
      </c>
      <c r="U49" s="14" t="str">
        <f t="shared" si="44"/>
        <v>Giliberto</v>
      </c>
      <c r="V49" s="21"/>
      <c r="W49" s="21"/>
      <c r="Z49" s="125"/>
      <c r="AA49" s="125"/>
      <c r="AB49" s="126"/>
      <c r="AC49" s="126"/>
      <c r="AD49" s="127"/>
      <c r="AE49" s="127"/>
      <c r="AF49" s="126"/>
      <c r="BA49" s="21">
        <v>48</v>
      </c>
      <c r="BB49" s="21" t="e">
        <f t="shared" si="38"/>
        <v>#N/A</v>
      </c>
      <c r="BC49" s="21" t="e">
        <f t="shared" si="38"/>
        <v>#N/A</v>
      </c>
      <c r="BD49" s="21" t="e">
        <f t="shared" si="38"/>
        <v>#N/A</v>
      </c>
      <c r="BE49" s="21" t="e">
        <f t="shared" si="38"/>
        <v>#N/A</v>
      </c>
      <c r="BF49" s="21" t="e">
        <f t="shared" si="38"/>
        <v>#N/A</v>
      </c>
    </row>
    <row r="50" spans="1:58" ht="13.5" thickBot="1">
      <c r="A50" s="82" t="str">
        <f>B45</f>
        <v> Torre</v>
      </c>
      <c r="B50" s="83" t="str">
        <f>B46</f>
        <v> Frollo</v>
      </c>
      <c r="C50" s="84"/>
      <c r="D50" s="58">
        <f>AD42</f>
        <v>4</v>
      </c>
      <c r="E50" s="85">
        <f>AE42</f>
        <v>1</v>
      </c>
      <c r="F50" s="81">
        <f t="shared" si="45"/>
        <v>1</v>
      </c>
      <c r="G50" s="81">
        <f t="shared" si="46"/>
        <v>0</v>
      </c>
      <c r="H50" s="81">
        <f t="shared" si="47"/>
        <v>0</v>
      </c>
      <c r="I50" s="187" t="str">
        <f t="shared" si="48"/>
        <v> Riccobene</v>
      </c>
      <c r="J50" s="188"/>
      <c r="K50" s="200"/>
      <c r="L50" s="201"/>
      <c r="N50" s="11">
        <f>N46+O50/100</f>
        <v>4.03</v>
      </c>
      <c r="O50" s="12">
        <v>3</v>
      </c>
      <c r="P50" s="13" t="str">
        <f t="shared" si="39"/>
        <v>D</v>
      </c>
      <c r="Q50" s="13" t="str">
        <f t="shared" si="40"/>
        <v>Russo</v>
      </c>
      <c r="R50" s="13" t="str">
        <f t="shared" si="41"/>
        <v>La Torre A.</v>
      </c>
      <c r="S50" s="13">
        <f t="shared" si="42"/>
        <v>5</v>
      </c>
      <c r="T50" s="13">
        <f t="shared" si="43"/>
        <v>0</v>
      </c>
      <c r="U50" s="14" t="str">
        <f t="shared" si="44"/>
        <v>Bagnato</v>
      </c>
      <c r="V50" s="21"/>
      <c r="W50" s="21"/>
      <c r="Z50" s="125"/>
      <c r="AA50" s="125"/>
      <c r="AB50" s="126"/>
      <c r="AC50" s="126"/>
      <c r="AD50" s="127"/>
      <c r="AE50" s="127"/>
      <c r="AF50" s="126"/>
      <c r="BA50" s="29">
        <v>49</v>
      </c>
      <c r="BB50" s="21" t="e">
        <f t="shared" si="38"/>
        <v>#N/A</v>
      </c>
      <c r="BC50" s="21" t="e">
        <f t="shared" si="38"/>
        <v>#N/A</v>
      </c>
      <c r="BD50" s="21" t="e">
        <f t="shared" si="38"/>
        <v>#N/A</v>
      </c>
      <c r="BE50" s="21" t="e">
        <f t="shared" si="38"/>
        <v>#N/A</v>
      </c>
      <c r="BF50" s="21" t="e">
        <f t="shared" si="38"/>
        <v>#N/A</v>
      </c>
    </row>
    <row r="51" spans="1:58" ht="12.75">
      <c r="A51" s="86" t="str">
        <f>B43</f>
        <v>Natoli C.</v>
      </c>
      <c r="B51" s="87" t="str">
        <f>B45</f>
        <v> Torre</v>
      </c>
      <c r="C51" s="78"/>
      <c r="D51" s="79">
        <f>AD46</f>
        <v>2</v>
      </c>
      <c r="E51" s="80">
        <v>2</v>
      </c>
      <c r="F51" s="81">
        <f t="shared" si="45"/>
        <v>0</v>
      </c>
      <c r="G51" s="81">
        <f t="shared" si="46"/>
        <v>1</v>
      </c>
      <c r="H51" s="81">
        <f t="shared" si="47"/>
        <v>0</v>
      </c>
      <c r="I51" s="194" t="str">
        <f t="shared" si="48"/>
        <v>Giuffré</v>
      </c>
      <c r="J51" s="195"/>
      <c r="K51" s="200"/>
      <c r="L51" s="201"/>
      <c r="N51" s="11">
        <f>N46+O51/100</f>
        <v>4.04</v>
      </c>
      <c r="O51" s="12">
        <v>4</v>
      </c>
      <c r="P51" s="13" t="str">
        <f t="shared" si="39"/>
        <v>D</v>
      </c>
      <c r="Q51" s="13" t="str">
        <f t="shared" si="40"/>
        <v>Giuffré</v>
      </c>
      <c r="R51" s="13" t="str">
        <f t="shared" si="41"/>
        <v> Riccobene</v>
      </c>
      <c r="S51" s="13">
        <f t="shared" si="42"/>
        <v>2</v>
      </c>
      <c r="T51" s="13">
        <f t="shared" si="43"/>
        <v>5</v>
      </c>
      <c r="U51" s="14" t="str">
        <f t="shared" si="44"/>
        <v> Torre</v>
      </c>
      <c r="V51" s="21"/>
      <c r="W51" s="21"/>
      <c r="Z51" s="125"/>
      <c r="AA51" s="125"/>
      <c r="AB51" s="126"/>
      <c r="AC51" s="126"/>
      <c r="AD51" s="127"/>
      <c r="AE51" s="127"/>
      <c r="AF51" s="126"/>
      <c r="BA51" s="21">
        <v>50</v>
      </c>
      <c r="BB51" s="21" t="e">
        <f t="shared" si="38"/>
        <v>#N/A</v>
      </c>
      <c r="BC51" s="21" t="e">
        <f t="shared" si="38"/>
        <v>#N/A</v>
      </c>
      <c r="BD51" s="21" t="e">
        <f t="shared" si="38"/>
        <v>#N/A</v>
      </c>
      <c r="BE51" s="21" t="e">
        <f t="shared" si="38"/>
        <v>#N/A</v>
      </c>
      <c r="BF51" s="21" t="e">
        <f t="shared" si="38"/>
        <v>#N/A</v>
      </c>
    </row>
    <row r="52" spans="1:58" ht="13.5" thickBot="1">
      <c r="A52" s="82" t="str">
        <f>B44</f>
        <v>Bagnato</v>
      </c>
      <c r="B52" s="83" t="str">
        <f>B46</f>
        <v> Frollo</v>
      </c>
      <c r="C52" s="84"/>
      <c r="D52" s="58">
        <v>6</v>
      </c>
      <c r="E52" s="85">
        <v>4</v>
      </c>
      <c r="F52" s="81">
        <f t="shared" si="45"/>
        <v>1</v>
      </c>
      <c r="G52" s="81">
        <f t="shared" si="46"/>
        <v>0</v>
      </c>
      <c r="H52" s="81">
        <f t="shared" si="47"/>
        <v>0</v>
      </c>
      <c r="I52" s="187" t="str">
        <f t="shared" si="48"/>
        <v>La Torre A.</v>
      </c>
      <c r="J52" s="188"/>
      <c r="K52" s="200"/>
      <c r="L52" s="201"/>
      <c r="N52" s="11">
        <f>N46+O52/100</f>
        <v>4.05</v>
      </c>
      <c r="O52" s="12">
        <v>5</v>
      </c>
      <c r="P52" s="13" t="str">
        <f t="shared" si="39"/>
        <v>F</v>
      </c>
      <c r="Q52" s="13" t="str">
        <f t="shared" si="40"/>
        <v>Lo Presti A.</v>
      </c>
      <c r="R52" s="13" t="str">
        <f t="shared" si="41"/>
        <v>Lo Cascio Giud.</v>
      </c>
      <c r="S52" s="13">
        <f t="shared" si="42"/>
        <v>0</v>
      </c>
      <c r="T52" s="13">
        <f t="shared" si="43"/>
        <v>1</v>
      </c>
      <c r="U52" s="14" t="str">
        <f t="shared" si="44"/>
        <v>Lo Cascio Gius.</v>
      </c>
      <c r="V52" s="21"/>
      <c r="W52" s="21"/>
      <c r="Z52" s="125"/>
      <c r="AA52" s="125"/>
      <c r="AB52" s="126"/>
      <c r="AC52" s="126"/>
      <c r="AD52" s="127"/>
      <c r="AE52" s="127"/>
      <c r="AF52" s="126"/>
      <c r="BA52" s="21">
        <v>51</v>
      </c>
      <c r="BB52" s="21" t="e">
        <f aca="true" t="shared" si="49" ref="BB52:BF61">VLOOKUP($BA52&amp;BB$1,$K:$L,2,)</f>
        <v>#N/A</v>
      </c>
      <c r="BC52" s="21" t="e">
        <f t="shared" si="49"/>
        <v>#N/A</v>
      </c>
      <c r="BD52" s="21" t="e">
        <f t="shared" si="49"/>
        <v>#N/A</v>
      </c>
      <c r="BE52" s="21" t="e">
        <f t="shared" si="49"/>
        <v>#N/A</v>
      </c>
      <c r="BF52" s="21" t="e">
        <f t="shared" si="49"/>
        <v>#N/A</v>
      </c>
    </row>
    <row r="53" spans="1:58" ht="12.75">
      <c r="A53" s="86" t="str">
        <f>B43</f>
        <v>Natoli C.</v>
      </c>
      <c r="B53" s="87" t="str">
        <f>B46</f>
        <v> Frollo</v>
      </c>
      <c r="C53" s="78"/>
      <c r="D53" s="79">
        <v>1</v>
      </c>
      <c r="E53" s="80">
        <v>2</v>
      </c>
      <c r="F53" s="81">
        <f t="shared" si="45"/>
        <v>0</v>
      </c>
      <c r="G53" s="81">
        <f t="shared" si="46"/>
        <v>0</v>
      </c>
      <c r="H53" s="81">
        <f t="shared" si="47"/>
        <v>1</v>
      </c>
      <c r="I53" s="194" t="str">
        <f t="shared" si="48"/>
        <v> Riccobene</v>
      </c>
      <c r="J53" s="195"/>
      <c r="K53" s="200"/>
      <c r="L53" s="201"/>
      <c r="N53" s="11">
        <f>N46+O53/100</f>
        <v>4.06</v>
      </c>
      <c r="O53" s="12">
        <v>6</v>
      </c>
      <c r="P53" s="13" t="str">
        <f t="shared" si="39"/>
        <v>F</v>
      </c>
      <c r="Q53" s="13" t="str">
        <f t="shared" si="40"/>
        <v>La Torre F.</v>
      </c>
      <c r="R53" s="13" t="str">
        <f t="shared" si="41"/>
        <v> Pisasale</v>
      </c>
      <c r="S53" s="13">
        <f t="shared" si="42"/>
        <v>0</v>
      </c>
      <c r="T53" s="13">
        <f t="shared" si="43"/>
        <v>5</v>
      </c>
      <c r="U53" s="14" t="str">
        <f t="shared" si="44"/>
        <v>Currò S.</v>
      </c>
      <c r="V53" s="21"/>
      <c r="W53" s="21"/>
      <c r="Z53" s="125"/>
      <c r="AA53" s="125"/>
      <c r="AB53" s="126"/>
      <c r="AC53" s="126"/>
      <c r="AD53" s="127"/>
      <c r="AE53" s="127"/>
      <c r="AF53" s="126"/>
      <c r="BA53" s="29">
        <v>52</v>
      </c>
      <c r="BB53" s="21" t="e">
        <f t="shared" si="49"/>
        <v>#N/A</v>
      </c>
      <c r="BC53" s="21" t="e">
        <f t="shared" si="49"/>
        <v>#N/A</v>
      </c>
      <c r="BD53" s="21" t="e">
        <f t="shared" si="49"/>
        <v>#N/A</v>
      </c>
      <c r="BE53" s="21" t="e">
        <f t="shared" si="49"/>
        <v>#N/A</v>
      </c>
      <c r="BF53" s="21" t="e">
        <f t="shared" si="49"/>
        <v>#N/A</v>
      </c>
    </row>
    <row r="54" spans="1:58" s="92" customFormat="1" ht="13.5" thickBot="1">
      <c r="A54" s="82" t="str">
        <f>B44</f>
        <v>Bagnato</v>
      </c>
      <c r="B54" s="83" t="str">
        <f>B45</f>
        <v> Torre</v>
      </c>
      <c r="C54" s="84"/>
      <c r="D54" s="58">
        <v>2</v>
      </c>
      <c r="E54" s="85">
        <v>1</v>
      </c>
      <c r="F54" s="81">
        <f t="shared" si="45"/>
        <v>1</v>
      </c>
      <c r="G54" s="81">
        <f t="shared" si="46"/>
        <v>0</v>
      </c>
      <c r="H54" s="81">
        <f t="shared" si="47"/>
        <v>0</v>
      </c>
      <c r="I54" s="187" t="str">
        <f t="shared" si="48"/>
        <v>La Torre A.</v>
      </c>
      <c r="J54" s="188"/>
      <c r="K54" s="202"/>
      <c r="L54" s="203"/>
      <c r="N54" s="11">
        <f>N46+O54/100</f>
        <v>4.07</v>
      </c>
      <c r="O54" s="15">
        <v>7</v>
      </c>
      <c r="P54" s="13" t="str">
        <f t="shared" si="39"/>
        <v>H</v>
      </c>
      <c r="Q54" s="13" t="str">
        <f t="shared" si="40"/>
        <v>Cortese</v>
      </c>
      <c r="R54" s="13" t="str">
        <f t="shared" si="41"/>
        <v>Cannavò</v>
      </c>
      <c r="S54" s="13">
        <f t="shared" si="42"/>
        <v>1</v>
      </c>
      <c r="T54" s="13">
        <f t="shared" si="43"/>
        <v>0</v>
      </c>
      <c r="U54" s="14" t="str">
        <f t="shared" si="44"/>
        <v>Sciacca</v>
      </c>
      <c r="V54" s="21"/>
      <c r="W54" s="21"/>
      <c r="X54" s="128"/>
      <c r="Y54" s="129"/>
      <c r="Z54" s="125"/>
      <c r="AA54" s="125"/>
      <c r="AB54" s="126"/>
      <c r="AC54" s="126"/>
      <c r="AD54" s="127"/>
      <c r="AE54" s="127"/>
      <c r="AF54" s="126"/>
      <c r="BA54" s="21">
        <v>53</v>
      </c>
      <c r="BB54" s="21" t="e">
        <f t="shared" si="49"/>
        <v>#N/A</v>
      </c>
      <c r="BC54" s="21" t="e">
        <f t="shared" si="49"/>
        <v>#N/A</v>
      </c>
      <c r="BD54" s="21" t="e">
        <f t="shared" si="49"/>
        <v>#N/A</v>
      </c>
      <c r="BE54" s="21" t="e">
        <f t="shared" si="49"/>
        <v>#N/A</v>
      </c>
      <c r="BF54" s="21" t="e">
        <f t="shared" si="49"/>
        <v>#N/A</v>
      </c>
    </row>
    <row r="55" spans="1:58" ht="13.5" thickBo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1"/>
      <c r="N55" s="11">
        <f>N46+O55/100</f>
        <v>4.08</v>
      </c>
      <c r="O55" s="12">
        <v>8</v>
      </c>
      <c r="P55" s="13" t="str">
        <f t="shared" si="39"/>
        <v>H</v>
      </c>
      <c r="Q55" s="13" t="str">
        <f t="shared" si="40"/>
        <v>Mandanici</v>
      </c>
      <c r="R55" s="13" t="str">
        <f t="shared" si="41"/>
        <v>Lo Presti R.</v>
      </c>
      <c r="S55" s="13">
        <f t="shared" si="42"/>
        <v>5</v>
      </c>
      <c r="T55" s="13">
        <f t="shared" si="43"/>
        <v>0</v>
      </c>
      <c r="U55" s="14" t="str">
        <f t="shared" si="44"/>
        <v>Squaddara F.</v>
      </c>
      <c r="V55" s="21"/>
      <c r="W55" s="21"/>
      <c r="Z55" s="125"/>
      <c r="AA55" s="125"/>
      <c r="AB55" s="126"/>
      <c r="AC55" s="126"/>
      <c r="AD55" s="130"/>
      <c r="AE55" s="127"/>
      <c r="AF55" s="126"/>
      <c r="BA55" s="21">
        <v>54</v>
      </c>
      <c r="BB55" s="21" t="e">
        <f t="shared" si="49"/>
        <v>#N/A</v>
      </c>
      <c r="BC55" s="21" t="e">
        <f t="shared" si="49"/>
        <v>#N/A</v>
      </c>
      <c r="BD55" s="21" t="e">
        <f t="shared" si="49"/>
        <v>#N/A</v>
      </c>
      <c r="BE55" s="21" t="e">
        <f t="shared" si="49"/>
        <v>#N/A</v>
      </c>
      <c r="BF55" s="21" t="e">
        <f t="shared" si="49"/>
        <v>#N/A</v>
      </c>
    </row>
    <row r="56" spans="14:58" ht="12.75">
      <c r="N56" s="11">
        <f>N46+O56/100</f>
        <v>4.09</v>
      </c>
      <c r="O56" s="12">
        <v>9</v>
      </c>
      <c r="P56" s="13" t="str">
        <f t="shared" si="39"/>
        <v>-</v>
      </c>
      <c r="Q56" s="13" t="str">
        <f t="shared" si="40"/>
        <v>-</v>
      </c>
      <c r="R56" s="13" t="str">
        <f t="shared" si="41"/>
        <v>-</v>
      </c>
      <c r="S56" s="13" t="str">
        <f t="shared" si="42"/>
        <v>-</v>
      </c>
      <c r="T56" s="13" t="str">
        <f t="shared" si="43"/>
        <v>-</v>
      </c>
      <c r="U56" s="14" t="str">
        <f t="shared" si="44"/>
        <v>-</v>
      </c>
      <c r="V56" s="21"/>
      <c r="W56" s="21"/>
      <c r="Y56" s="131"/>
      <c r="Z56" s="125"/>
      <c r="AA56" s="125"/>
      <c r="AB56" s="132"/>
      <c r="AC56" s="132"/>
      <c r="AD56" s="133"/>
      <c r="AE56" s="133"/>
      <c r="AF56" s="132"/>
      <c r="BA56" s="29">
        <v>55</v>
      </c>
      <c r="BB56" s="21" t="e">
        <f t="shared" si="49"/>
        <v>#N/A</v>
      </c>
      <c r="BC56" s="21" t="e">
        <f t="shared" si="49"/>
        <v>#N/A</v>
      </c>
      <c r="BD56" s="21" t="e">
        <f t="shared" si="49"/>
        <v>#N/A</v>
      </c>
      <c r="BE56" s="21" t="e">
        <f t="shared" si="49"/>
        <v>#N/A</v>
      </c>
      <c r="BF56" s="21" t="e">
        <f t="shared" si="49"/>
        <v>#N/A</v>
      </c>
    </row>
    <row r="57" spans="14:58" ht="13.5" thickBot="1">
      <c r="N57" s="11">
        <f>N46+O57/100</f>
        <v>4.1</v>
      </c>
      <c r="O57" s="12">
        <v>10</v>
      </c>
      <c r="P57" s="13" t="str">
        <f t="shared" si="39"/>
        <v>-</v>
      </c>
      <c r="Q57" s="13" t="str">
        <f t="shared" si="40"/>
        <v>-</v>
      </c>
      <c r="R57" s="13" t="str">
        <f t="shared" si="41"/>
        <v>-</v>
      </c>
      <c r="S57" s="13" t="str">
        <f t="shared" si="42"/>
        <v>-</v>
      </c>
      <c r="T57" s="13" t="str">
        <f t="shared" si="43"/>
        <v>-</v>
      </c>
      <c r="U57" s="14" t="str">
        <f t="shared" si="44"/>
        <v>-</v>
      </c>
      <c r="V57" s="21"/>
      <c r="W57" s="21"/>
      <c r="Z57" s="134"/>
      <c r="AA57" s="134"/>
      <c r="AB57" s="134"/>
      <c r="AC57" s="134"/>
      <c r="AD57" s="134"/>
      <c r="AE57" s="134"/>
      <c r="AF57" s="134"/>
      <c r="BA57" s="21">
        <v>56</v>
      </c>
      <c r="BB57" s="21" t="e">
        <f t="shared" si="49"/>
        <v>#N/A</v>
      </c>
      <c r="BC57" s="21" t="e">
        <f t="shared" si="49"/>
        <v>#N/A</v>
      </c>
      <c r="BD57" s="21" t="e">
        <f t="shared" si="49"/>
        <v>#N/A</v>
      </c>
      <c r="BE57" s="21" t="e">
        <f t="shared" si="49"/>
        <v>#N/A</v>
      </c>
      <c r="BF57" s="21" t="e">
        <f t="shared" si="49"/>
        <v>#N/A</v>
      </c>
    </row>
    <row r="58" spans="1:58" ht="13.5" thickBot="1">
      <c r="A58" s="26" t="s">
        <v>14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8"/>
      <c r="N58" s="11">
        <f>N46+O58/100</f>
        <v>4.11</v>
      </c>
      <c r="O58" s="15">
        <v>11</v>
      </c>
      <c r="P58" s="13" t="str">
        <f t="shared" si="39"/>
        <v>-</v>
      </c>
      <c r="Q58" s="13" t="str">
        <f t="shared" si="40"/>
        <v>-</v>
      </c>
      <c r="R58" s="13" t="str">
        <f t="shared" si="41"/>
        <v>-</v>
      </c>
      <c r="S58" s="13" t="str">
        <f t="shared" si="42"/>
        <v>-</v>
      </c>
      <c r="T58" s="13" t="str">
        <f t="shared" si="43"/>
        <v>-</v>
      </c>
      <c r="U58" s="14" t="str">
        <f t="shared" si="44"/>
        <v>-</v>
      </c>
      <c r="V58" s="29"/>
      <c r="W58" s="101" t="str">
        <f>IF(COUNTIF(X:X,X58)&gt;1,"X","")</f>
        <v>X</v>
      </c>
      <c r="X58" s="105"/>
      <c r="Y58" s="105"/>
      <c r="Z58" s="197" t="str">
        <f>"PARTITE "&amp;A58</f>
        <v>PARTITE GIRONE 4</v>
      </c>
      <c r="AA58" s="198"/>
      <c r="AB58" s="198"/>
      <c r="AC58" s="198"/>
      <c r="AD58" s="198"/>
      <c r="AE58" s="198"/>
      <c r="AF58" s="199"/>
      <c r="BA58" s="21">
        <v>57</v>
      </c>
      <c r="BB58" s="21" t="e">
        <f t="shared" si="49"/>
        <v>#N/A</v>
      </c>
      <c r="BC58" s="21" t="e">
        <f t="shared" si="49"/>
        <v>#N/A</v>
      </c>
      <c r="BD58" s="21" t="e">
        <f t="shared" si="49"/>
        <v>#N/A</v>
      </c>
      <c r="BE58" s="21" t="e">
        <f t="shared" si="49"/>
        <v>#N/A</v>
      </c>
      <c r="BF58" s="21" t="e">
        <f t="shared" si="49"/>
        <v>#N/A</v>
      </c>
    </row>
    <row r="59" spans="1:58" ht="13.5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/>
      <c r="N59" s="16">
        <f>N46+O59/100</f>
        <v>4.12</v>
      </c>
      <c r="O59" s="17">
        <v>12</v>
      </c>
      <c r="P59" s="18" t="str">
        <f t="shared" si="39"/>
        <v>-</v>
      </c>
      <c r="Q59" s="18" t="str">
        <f t="shared" si="40"/>
        <v>-</v>
      </c>
      <c r="R59" s="18" t="str">
        <f t="shared" si="41"/>
        <v>-</v>
      </c>
      <c r="S59" s="18" t="str">
        <f t="shared" si="42"/>
        <v>-</v>
      </c>
      <c r="T59" s="18" t="str">
        <f t="shared" si="43"/>
        <v>-</v>
      </c>
      <c r="U59" s="19" t="str">
        <f t="shared" si="44"/>
        <v>-</v>
      </c>
      <c r="V59" s="21"/>
      <c r="W59" s="102"/>
      <c r="X59" s="106" t="s">
        <v>80</v>
      </c>
      <c r="Y59" s="106" t="s">
        <v>78</v>
      </c>
      <c r="Z59" s="106" t="s">
        <v>23</v>
      </c>
      <c r="AA59" s="106" t="s">
        <v>35</v>
      </c>
      <c r="AB59" s="107" t="s">
        <v>74</v>
      </c>
      <c r="AC59" s="107" t="s">
        <v>74</v>
      </c>
      <c r="AD59" s="205" t="s">
        <v>11</v>
      </c>
      <c r="AE59" s="206"/>
      <c r="AF59" s="106" t="s">
        <v>24</v>
      </c>
      <c r="BA59" s="29">
        <v>58</v>
      </c>
      <c r="BB59" s="21" t="e">
        <f t="shared" si="49"/>
        <v>#N/A</v>
      </c>
      <c r="BC59" s="21" t="e">
        <f t="shared" si="49"/>
        <v>#N/A</v>
      </c>
      <c r="BD59" s="21" t="e">
        <f t="shared" si="49"/>
        <v>#N/A</v>
      </c>
      <c r="BE59" s="21" t="e">
        <f t="shared" si="49"/>
        <v>#N/A</v>
      </c>
      <c r="BF59" s="21" t="e">
        <f t="shared" si="49"/>
        <v>#N/A</v>
      </c>
    </row>
    <row r="60" spans="1:58" ht="13.5" thickBot="1">
      <c r="A60" s="33"/>
      <c r="B60" s="34"/>
      <c r="C60" s="35"/>
      <c r="D60" s="35"/>
      <c r="E60" s="35"/>
      <c r="F60" s="35"/>
      <c r="G60" s="36"/>
      <c r="H60" s="36"/>
      <c r="I60" s="35"/>
      <c r="J60" s="35"/>
      <c r="K60" s="35"/>
      <c r="L60" s="37"/>
      <c r="N60" s="20"/>
      <c r="Q60" s="21"/>
      <c r="R60" s="21"/>
      <c r="V60" s="92"/>
      <c r="W60" s="102">
        <f aca="true" t="shared" si="50" ref="W60:W65">IF(COUNTIF(X$1:X$65536,X60)&gt;1,"X","")</f>
      </c>
      <c r="X60" s="179">
        <f aca="true" t="shared" si="51" ref="X60:X65">Y60+Z60/100</f>
        <v>2.03</v>
      </c>
      <c r="Y60" s="109">
        <v>2</v>
      </c>
      <c r="Z60" s="109">
        <v>3</v>
      </c>
      <c r="AA60" s="110" t="s">
        <v>39</v>
      </c>
      <c r="AB60" s="111" t="str">
        <f aca="true" t="shared" si="52" ref="AB60:AC65">A68</f>
        <v>Russo</v>
      </c>
      <c r="AC60" s="112" t="str">
        <f t="shared" si="52"/>
        <v>Giuffré</v>
      </c>
      <c r="AD60" s="113">
        <v>4</v>
      </c>
      <c r="AE60" s="114">
        <v>1</v>
      </c>
      <c r="AF60" s="115" t="str">
        <f>B43</f>
        <v>Natoli C.</v>
      </c>
      <c r="BA60" s="21">
        <v>59</v>
      </c>
      <c r="BB60" s="21" t="e">
        <f t="shared" si="49"/>
        <v>#N/A</v>
      </c>
      <c r="BC60" s="21" t="e">
        <f t="shared" si="49"/>
        <v>#N/A</v>
      </c>
      <c r="BD60" s="21" t="e">
        <f t="shared" si="49"/>
        <v>#N/A</v>
      </c>
      <c r="BE60" s="21" t="e">
        <f t="shared" si="49"/>
        <v>#N/A</v>
      </c>
      <c r="BF60" s="21" t="e">
        <f t="shared" si="49"/>
        <v>#N/A</v>
      </c>
    </row>
    <row r="61" spans="1:58" s="29" customFormat="1" ht="13.5" customHeight="1" thickBot="1">
      <c r="A61" s="33"/>
      <c r="B61" s="38" t="s">
        <v>74</v>
      </c>
      <c r="C61" s="39" t="s">
        <v>1</v>
      </c>
      <c r="D61" s="40" t="s">
        <v>2</v>
      </c>
      <c r="E61" s="40" t="s">
        <v>3</v>
      </c>
      <c r="F61" s="41" t="s">
        <v>4</v>
      </c>
      <c r="G61" s="41" t="s">
        <v>5</v>
      </c>
      <c r="H61" s="41" t="s">
        <v>6</v>
      </c>
      <c r="I61" s="40" t="s">
        <v>7</v>
      </c>
      <c r="J61" s="42" t="s">
        <v>8</v>
      </c>
      <c r="K61" s="43"/>
      <c r="L61" s="38" t="s">
        <v>99</v>
      </c>
      <c r="N61" s="1">
        <v>5</v>
      </c>
      <c r="O61" s="207" t="s">
        <v>79</v>
      </c>
      <c r="P61" s="208"/>
      <c r="Q61" s="208"/>
      <c r="R61" s="208"/>
      <c r="S61" s="208"/>
      <c r="T61" s="208"/>
      <c r="U61" s="209"/>
      <c r="V61" s="21"/>
      <c r="W61" s="102">
        <f t="shared" si="50"/>
      </c>
      <c r="X61" s="180">
        <f t="shared" si="51"/>
        <v>2.04</v>
      </c>
      <c r="Y61" s="117">
        <v>2</v>
      </c>
      <c r="Z61" s="117">
        <v>4</v>
      </c>
      <c r="AA61" s="118" t="s">
        <v>39</v>
      </c>
      <c r="AB61" s="119" t="str">
        <f t="shared" si="52"/>
        <v>La Torre A.</v>
      </c>
      <c r="AC61" s="120" t="str">
        <f t="shared" si="52"/>
        <v> Riccobene</v>
      </c>
      <c r="AD61" s="121">
        <v>0</v>
      </c>
      <c r="AE61" s="122">
        <v>8</v>
      </c>
      <c r="AF61" s="123" t="str">
        <f>B46</f>
        <v> Frollo</v>
      </c>
      <c r="BA61" s="21">
        <v>60</v>
      </c>
      <c r="BB61" s="21" t="e">
        <f t="shared" si="49"/>
        <v>#N/A</v>
      </c>
      <c r="BC61" s="21" t="e">
        <f t="shared" si="49"/>
        <v>#N/A</v>
      </c>
      <c r="BD61" s="21" t="e">
        <f t="shared" si="49"/>
        <v>#N/A</v>
      </c>
      <c r="BE61" s="21" t="e">
        <f t="shared" si="49"/>
        <v>#N/A</v>
      </c>
      <c r="BF61" s="21" t="e">
        <f t="shared" si="49"/>
        <v>#N/A</v>
      </c>
    </row>
    <row r="62" spans="1:58" ht="13.5" thickBot="1">
      <c r="A62" s="44">
        <f>C62*1000+J62*50+H62+0.9</f>
        <v>9715.9</v>
      </c>
      <c r="B62" s="45" t="str">
        <f>Player!A4</f>
        <v>Russo</v>
      </c>
      <c r="C62" s="46">
        <f>3*E62+F62</f>
        <v>9</v>
      </c>
      <c r="D62" s="47">
        <f>SUM(E62:G62)</f>
        <v>3</v>
      </c>
      <c r="E62" s="47">
        <f>SUM(F68+F70+F72)</f>
        <v>3</v>
      </c>
      <c r="F62" s="48">
        <f>SUM(G68+G70+G72)</f>
        <v>0</v>
      </c>
      <c r="G62" s="48">
        <f>SUM(H68+H70+H72)</f>
        <v>0</v>
      </c>
      <c r="H62" s="48">
        <f>SUM(D68+D70+D72)</f>
        <v>15</v>
      </c>
      <c r="I62" s="47">
        <f>SUM(E68+E70+E72)</f>
        <v>1</v>
      </c>
      <c r="J62" s="49">
        <f>H62-I62</f>
        <v>14</v>
      </c>
      <c r="K62" s="50" t="s">
        <v>32</v>
      </c>
      <c r="L62" s="51" t="s">
        <v>118</v>
      </c>
      <c r="N62" s="22" t="s">
        <v>80</v>
      </c>
      <c r="O62" s="3" t="s">
        <v>81</v>
      </c>
      <c r="P62" s="3" t="s">
        <v>82</v>
      </c>
      <c r="Q62" s="4" t="s">
        <v>83</v>
      </c>
      <c r="R62" s="4" t="s">
        <v>84</v>
      </c>
      <c r="S62" s="5" t="s">
        <v>85</v>
      </c>
      <c r="T62" s="5"/>
      <c r="U62" s="3" t="s">
        <v>24</v>
      </c>
      <c r="V62" s="21"/>
      <c r="W62" s="102">
        <f t="shared" si="50"/>
      </c>
      <c r="X62" s="179">
        <f t="shared" si="51"/>
        <v>4.03</v>
      </c>
      <c r="Y62" s="109">
        <v>4</v>
      </c>
      <c r="Z62" s="109">
        <v>3</v>
      </c>
      <c r="AA62" s="110" t="s">
        <v>39</v>
      </c>
      <c r="AB62" s="111" t="str">
        <f t="shared" si="52"/>
        <v>Russo</v>
      </c>
      <c r="AC62" s="112" t="str">
        <f t="shared" si="52"/>
        <v>La Torre A.</v>
      </c>
      <c r="AD62" s="113">
        <v>5</v>
      </c>
      <c r="AE62" s="114">
        <v>0</v>
      </c>
      <c r="AF62" s="115" t="str">
        <f>B44</f>
        <v>Bagnato</v>
      </c>
      <c r="BA62" s="29">
        <v>61</v>
      </c>
      <c r="BB62" s="21" t="e">
        <f aca="true" t="shared" si="53" ref="BB62:BF71">VLOOKUP($BA62&amp;BB$1,$K:$L,2,)</f>
        <v>#N/A</v>
      </c>
      <c r="BC62" s="21" t="e">
        <f t="shared" si="53"/>
        <v>#N/A</v>
      </c>
      <c r="BD62" s="21" t="e">
        <f t="shared" si="53"/>
        <v>#N/A</v>
      </c>
      <c r="BE62" s="21" t="e">
        <f t="shared" si="53"/>
        <v>#N/A</v>
      </c>
      <c r="BF62" s="21" t="e">
        <f t="shared" si="53"/>
        <v>#N/A</v>
      </c>
    </row>
    <row r="63" spans="1:58" s="92" customFormat="1" ht="13.5" thickBot="1">
      <c r="A63" s="44">
        <f>C63*1000+J63*50+H63+0.8</f>
        <v>3061.8</v>
      </c>
      <c r="B63" s="52" t="str">
        <f>Player!A15</f>
        <v>Giuffré</v>
      </c>
      <c r="C63" s="53">
        <f>3*E63+F63</f>
        <v>3</v>
      </c>
      <c r="D63" s="54">
        <f>SUM(E63:G63)</f>
        <v>3</v>
      </c>
      <c r="E63" s="54">
        <f>SUM(H68+F71+F73)</f>
        <v>1</v>
      </c>
      <c r="F63" s="55">
        <f>SUM(G68+G71+G73)</f>
        <v>0</v>
      </c>
      <c r="G63" s="55">
        <f>SUM(F68+H71+H73)</f>
        <v>2</v>
      </c>
      <c r="H63" s="55">
        <f>SUM(E68+D71+D73)</f>
        <v>11</v>
      </c>
      <c r="I63" s="55">
        <f>SUM(D68+E71+E73)</f>
        <v>10</v>
      </c>
      <c r="J63" s="56">
        <f>H63-I63</f>
        <v>1</v>
      </c>
      <c r="K63" s="50" t="s">
        <v>33</v>
      </c>
      <c r="L63" s="51" t="s">
        <v>150</v>
      </c>
      <c r="N63" s="6">
        <f>N61+O63/100</f>
        <v>5.01</v>
      </c>
      <c r="O63" s="7">
        <v>1</v>
      </c>
      <c r="P63" s="8" t="str">
        <f aca="true" t="shared" si="54" ref="P63:P74">_xlfn.IFERROR(VLOOKUP(N63,$X:$AF,4,FALSE),"-")</f>
        <v>A</v>
      </c>
      <c r="Q63" s="8" t="str">
        <f aca="true" t="shared" si="55" ref="Q63:Q74">_xlfn.IFERROR(VLOOKUP(N63,$X:$AF,5,FALSE),"-")</f>
        <v>Longo</v>
      </c>
      <c r="R63" s="9" t="str">
        <f aca="true" t="shared" si="56" ref="R63:R74">_xlfn.IFERROR(VLOOKUP(N63,$X:$AF,6,FALSE),"-")</f>
        <v>Calabrò S.</v>
      </c>
      <c r="S63" s="9">
        <f aca="true" t="shared" si="57" ref="S63:S74">_xlfn.IFERROR(VLOOKUP(N63,$X:$AF,7,FALSE),"-")</f>
        <v>5</v>
      </c>
      <c r="T63" s="9">
        <f aca="true" t="shared" si="58" ref="T63:T74">_xlfn.IFERROR(VLOOKUP(N63,$X:$AF,8,FALSE),"-")</f>
        <v>0</v>
      </c>
      <c r="U63" s="10" t="str">
        <f aca="true" t="shared" si="59" ref="U63:U74">_xlfn.IFERROR(VLOOKUP(N63,$X:$AF,9,FALSE),"-")</f>
        <v> Squaddara G.</v>
      </c>
      <c r="V63" s="21"/>
      <c r="W63" s="102">
        <f t="shared" si="50"/>
      </c>
      <c r="X63" s="180">
        <f t="shared" si="51"/>
        <v>4.04</v>
      </c>
      <c r="Y63" s="117">
        <v>4</v>
      </c>
      <c r="Z63" s="117">
        <v>4</v>
      </c>
      <c r="AA63" s="118" t="s">
        <v>39</v>
      </c>
      <c r="AB63" s="119" t="str">
        <f t="shared" si="52"/>
        <v>Giuffré</v>
      </c>
      <c r="AC63" s="120" t="str">
        <f t="shared" si="52"/>
        <v> Riccobene</v>
      </c>
      <c r="AD63" s="121">
        <v>2</v>
      </c>
      <c r="AE63" s="122">
        <v>5</v>
      </c>
      <c r="AF63" s="123" t="str">
        <f>B45</f>
        <v> Torre</v>
      </c>
      <c r="BA63" s="21">
        <v>62</v>
      </c>
      <c r="BB63" s="21" t="e">
        <f t="shared" si="53"/>
        <v>#N/A</v>
      </c>
      <c r="BC63" s="21" t="e">
        <f t="shared" si="53"/>
        <v>#N/A</v>
      </c>
      <c r="BD63" s="21" t="e">
        <f t="shared" si="53"/>
        <v>#N/A</v>
      </c>
      <c r="BE63" s="21" t="e">
        <f t="shared" si="53"/>
        <v>#N/A</v>
      </c>
      <c r="BF63" s="21" t="e">
        <f t="shared" si="53"/>
        <v>#N/A</v>
      </c>
    </row>
    <row r="64" spans="1:58" ht="12.75">
      <c r="A64" s="44">
        <f>C64*1000+J64*50+H64+0.7</f>
        <v>-998.3</v>
      </c>
      <c r="B64" s="52" t="str">
        <f>Player!A22</f>
        <v>La Torre A.</v>
      </c>
      <c r="C64" s="53">
        <f>3*E64+F64</f>
        <v>0</v>
      </c>
      <c r="D64" s="54">
        <f>SUM(E64:G64)</f>
        <v>3</v>
      </c>
      <c r="E64" s="54">
        <f>SUM(F69+H70+H73)</f>
        <v>0</v>
      </c>
      <c r="F64" s="55">
        <f>SUM(G69+G70+G73)</f>
        <v>0</v>
      </c>
      <c r="G64" s="55">
        <f>SUM(H69+F70+F73)</f>
        <v>3</v>
      </c>
      <c r="H64" s="55">
        <f>SUM(D69+E70+E73)</f>
        <v>1</v>
      </c>
      <c r="I64" s="55">
        <f>SUM(E69+D70+D73)</f>
        <v>21</v>
      </c>
      <c r="J64" s="56">
        <f>H64-I64</f>
        <v>-20</v>
      </c>
      <c r="K64" s="50" t="s">
        <v>34</v>
      </c>
      <c r="L64" s="51" t="s">
        <v>129</v>
      </c>
      <c r="N64" s="11">
        <f>N61+O64/100</f>
        <v>5.02</v>
      </c>
      <c r="O64" s="12">
        <v>2</v>
      </c>
      <c r="P64" s="13" t="str">
        <f t="shared" si="54"/>
        <v>A</v>
      </c>
      <c r="Q64" s="13" t="str">
        <f t="shared" si="55"/>
        <v> La Torre C.</v>
      </c>
      <c r="R64" s="13" t="str">
        <f t="shared" si="56"/>
        <v>Giliberto</v>
      </c>
      <c r="S64" s="13">
        <f t="shared" si="57"/>
        <v>1</v>
      </c>
      <c r="T64" s="13">
        <f t="shared" si="58"/>
        <v>6</v>
      </c>
      <c r="U64" s="14" t="str">
        <f t="shared" si="59"/>
        <v>Diletti</v>
      </c>
      <c r="V64" s="21"/>
      <c r="W64" s="102">
        <f t="shared" si="50"/>
      </c>
      <c r="X64" s="179">
        <f t="shared" si="51"/>
        <v>6.03</v>
      </c>
      <c r="Y64" s="109">
        <v>6</v>
      </c>
      <c r="Z64" s="109">
        <v>3</v>
      </c>
      <c r="AA64" s="110" t="s">
        <v>39</v>
      </c>
      <c r="AB64" s="111" t="str">
        <f t="shared" si="52"/>
        <v>Russo</v>
      </c>
      <c r="AC64" s="112" t="str">
        <f t="shared" si="52"/>
        <v> Riccobene</v>
      </c>
      <c r="AD64" s="113"/>
      <c r="AE64" s="114"/>
      <c r="AF64" s="115" t="str">
        <f>B46</f>
        <v> Frollo</v>
      </c>
      <c r="BA64" s="21">
        <v>63</v>
      </c>
      <c r="BB64" s="21" t="e">
        <f t="shared" si="53"/>
        <v>#N/A</v>
      </c>
      <c r="BC64" s="21" t="e">
        <f t="shared" si="53"/>
        <v>#N/A</v>
      </c>
      <c r="BD64" s="21" t="e">
        <f t="shared" si="53"/>
        <v>#N/A</v>
      </c>
      <c r="BE64" s="21" t="e">
        <f t="shared" si="53"/>
        <v>#N/A</v>
      </c>
      <c r="BF64" s="21" t="e">
        <f t="shared" si="53"/>
        <v>#N/A</v>
      </c>
    </row>
    <row r="65" spans="1:58" ht="13.5" thickBot="1">
      <c r="A65" s="44">
        <f>C65*1000+J65*50+H65+0.6</f>
        <v>6263.6</v>
      </c>
      <c r="B65" s="57" t="str">
        <f>Player!A33</f>
        <v> Riccobene</v>
      </c>
      <c r="C65" s="58">
        <f>3*E65+F65</f>
        <v>6</v>
      </c>
      <c r="D65" s="59">
        <f>SUM(E65:G65)</f>
        <v>3</v>
      </c>
      <c r="E65" s="59">
        <f>SUM(H69+H71+H72)</f>
        <v>2</v>
      </c>
      <c r="F65" s="59">
        <f>SUM(G69+G71+G72)</f>
        <v>0</v>
      </c>
      <c r="G65" s="60">
        <f>SUM(F69+F71+F72)</f>
        <v>1</v>
      </c>
      <c r="H65" s="60">
        <f>SUM(E69+E71+E72)</f>
        <v>13</v>
      </c>
      <c r="I65" s="60">
        <f>SUM(D69+D71+D72)</f>
        <v>8</v>
      </c>
      <c r="J65" s="61">
        <f>H65-I65</f>
        <v>5</v>
      </c>
      <c r="K65" s="62" t="s">
        <v>53</v>
      </c>
      <c r="L65" s="63" t="s">
        <v>135</v>
      </c>
      <c r="N65" s="11">
        <f>N61+O65/100</f>
        <v>5.03</v>
      </c>
      <c r="O65" s="12">
        <v>3</v>
      </c>
      <c r="P65" s="13" t="str">
        <f t="shared" si="54"/>
        <v>C</v>
      </c>
      <c r="Q65" s="13" t="str">
        <f t="shared" si="55"/>
        <v>Natoli C.</v>
      </c>
      <c r="R65" s="13" t="str">
        <f t="shared" si="56"/>
        <v> Frollo</v>
      </c>
      <c r="S65" s="13">
        <f t="shared" si="57"/>
        <v>1</v>
      </c>
      <c r="T65" s="13">
        <f t="shared" si="58"/>
        <v>2</v>
      </c>
      <c r="U65" s="14" t="str">
        <f t="shared" si="59"/>
        <v> Riccobene</v>
      </c>
      <c r="V65" s="21"/>
      <c r="W65" s="103">
        <f t="shared" si="50"/>
      </c>
      <c r="X65" s="180">
        <f t="shared" si="51"/>
        <v>6.04</v>
      </c>
      <c r="Y65" s="117">
        <v>6</v>
      </c>
      <c r="Z65" s="117">
        <v>4</v>
      </c>
      <c r="AA65" s="118" t="s">
        <v>39</v>
      </c>
      <c r="AB65" s="119" t="str">
        <f t="shared" si="52"/>
        <v>Giuffré</v>
      </c>
      <c r="AC65" s="120" t="str">
        <f t="shared" si="52"/>
        <v>La Torre A.</v>
      </c>
      <c r="AD65" s="121"/>
      <c r="AE65" s="122"/>
      <c r="AF65" s="123" t="str">
        <f>B45</f>
        <v> Torre</v>
      </c>
      <c r="BA65" s="29">
        <v>64</v>
      </c>
      <c r="BB65" s="21" t="e">
        <f t="shared" si="53"/>
        <v>#N/A</v>
      </c>
      <c r="BC65" s="21" t="e">
        <f t="shared" si="53"/>
        <v>#N/A</v>
      </c>
      <c r="BD65" s="21" t="e">
        <f t="shared" si="53"/>
        <v>#N/A</v>
      </c>
      <c r="BE65" s="21" t="e">
        <f t="shared" si="53"/>
        <v>#N/A</v>
      </c>
      <c r="BF65" s="21" t="e">
        <f t="shared" si="53"/>
        <v>#N/A</v>
      </c>
    </row>
    <row r="66" spans="1:58" ht="13.5" thickBot="1">
      <c r="A66" s="64"/>
      <c r="B66" s="65"/>
      <c r="C66" s="66"/>
      <c r="D66" s="66"/>
      <c r="E66" s="66"/>
      <c r="F66" s="67"/>
      <c r="G66" s="67"/>
      <c r="H66" s="68"/>
      <c r="I66" s="66"/>
      <c r="J66" s="66"/>
      <c r="K66" s="69"/>
      <c r="L66" s="70"/>
      <c r="N66" s="11">
        <f>N61+O66/100</f>
        <v>5.04</v>
      </c>
      <c r="O66" s="12">
        <v>4</v>
      </c>
      <c r="P66" s="13" t="str">
        <f t="shared" si="54"/>
        <v>C</v>
      </c>
      <c r="Q66" s="13" t="str">
        <f t="shared" si="55"/>
        <v>Bagnato</v>
      </c>
      <c r="R66" s="13" t="str">
        <f t="shared" si="56"/>
        <v> Torre</v>
      </c>
      <c r="S66" s="13">
        <f t="shared" si="57"/>
        <v>2</v>
      </c>
      <c r="T66" s="13">
        <f t="shared" si="58"/>
        <v>1</v>
      </c>
      <c r="U66" s="14" t="str">
        <f t="shared" si="59"/>
        <v>La Torre A.</v>
      </c>
      <c r="V66" s="92"/>
      <c r="W66" s="71"/>
      <c r="X66" s="131"/>
      <c r="Z66" s="125"/>
      <c r="AA66" s="125"/>
      <c r="AB66" s="135"/>
      <c r="AC66" s="135"/>
      <c r="AD66" s="127"/>
      <c r="AE66" s="127"/>
      <c r="AF66" s="127"/>
      <c r="BA66" s="21">
        <v>65</v>
      </c>
      <c r="BB66" s="21" t="e">
        <f t="shared" si="53"/>
        <v>#N/A</v>
      </c>
      <c r="BC66" s="21" t="e">
        <f t="shared" si="53"/>
        <v>#N/A</v>
      </c>
      <c r="BD66" s="21" t="e">
        <f t="shared" si="53"/>
        <v>#N/A</v>
      </c>
      <c r="BE66" s="21" t="e">
        <f t="shared" si="53"/>
        <v>#N/A</v>
      </c>
      <c r="BF66" s="21" t="e">
        <f t="shared" si="53"/>
        <v>#N/A</v>
      </c>
    </row>
    <row r="67" spans="1:58" ht="13.5" thickBot="1">
      <c r="A67" s="72" t="s">
        <v>74</v>
      </c>
      <c r="B67" s="73" t="s">
        <v>74</v>
      </c>
      <c r="C67" s="74"/>
      <c r="D67" s="191" t="s">
        <v>11</v>
      </c>
      <c r="E67" s="192"/>
      <c r="F67" s="34"/>
      <c r="G67" s="75"/>
      <c r="H67" s="34"/>
      <c r="I67" s="191" t="s">
        <v>24</v>
      </c>
      <c r="J67" s="193"/>
      <c r="K67" s="191" t="s">
        <v>100</v>
      </c>
      <c r="L67" s="192"/>
      <c r="N67" s="11">
        <f>N61+O67/100</f>
        <v>5.05</v>
      </c>
      <c r="O67" s="12">
        <v>5</v>
      </c>
      <c r="P67" s="13" t="str">
        <f t="shared" si="54"/>
        <v>E</v>
      </c>
      <c r="Q67" s="13" t="str">
        <f t="shared" si="55"/>
        <v>Murabito</v>
      </c>
      <c r="R67" s="13" t="str">
        <f t="shared" si="56"/>
        <v> Ielapi P.</v>
      </c>
      <c r="S67" s="13">
        <f t="shared" si="57"/>
        <v>0</v>
      </c>
      <c r="T67" s="13">
        <f t="shared" si="58"/>
        <v>1</v>
      </c>
      <c r="U67" s="14" t="str">
        <f t="shared" si="59"/>
        <v> Pisasale</v>
      </c>
      <c r="V67" s="21"/>
      <c r="W67" s="21"/>
      <c r="Z67" s="132"/>
      <c r="AA67" s="132"/>
      <c r="AB67" s="136"/>
      <c r="AC67" s="136"/>
      <c r="AD67" s="132"/>
      <c r="AE67" s="132"/>
      <c r="AF67" s="132"/>
      <c r="BA67" s="21">
        <v>66</v>
      </c>
      <c r="BB67" s="21" t="e">
        <f t="shared" si="53"/>
        <v>#N/A</v>
      </c>
      <c r="BC67" s="21" t="e">
        <f t="shared" si="53"/>
        <v>#N/A</v>
      </c>
      <c r="BD67" s="21" t="e">
        <f t="shared" si="53"/>
        <v>#N/A</v>
      </c>
      <c r="BE67" s="21" t="e">
        <f t="shared" si="53"/>
        <v>#N/A</v>
      </c>
      <c r="BF67" s="21" t="e">
        <f t="shared" si="53"/>
        <v>#N/A</v>
      </c>
    </row>
    <row r="68" spans="1:58" ht="12.75">
      <c r="A68" s="76" t="str">
        <f>B62</f>
        <v>Russo</v>
      </c>
      <c r="B68" s="77" t="str">
        <f>B63</f>
        <v>Giuffré</v>
      </c>
      <c r="C68" s="78"/>
      <c r="D68" s="79">
        <f>AD60</f>
        <v>4</v>
      </c>
      <c r="E68" s="80">
        <f>AE60</f>
        <v>1</v>
      </c>
      <c r="F68" s="81">
        <f aca="true" t="shared" si="60" ref="F68:F73">IF(D68&gt;E68,1,0)</f>
        <v>1</v>
      </c>
      <c r="G68" s="81">
        <f aca="true" t="shared" si="61" ref="G68:G73">IF(D68=E68,1,0)</f>
        <v>0</v>
      </c>
      <c r="H68" s="81">
        <f aca="true" t="shared" si="62" ref="H68:H73">IF(D68&lt;E68,1,0)</f>
        <v>0</v>
      </c>
      <c r="I68" s="189" t="str">
        <f aca="true" t="shared" si="63" ref="I68:I73">AF60</f>
        <v>Natoli C.</v>
      </c>
      <c r="J68" s="190"/>
      <c r="K68" s="200"/>
      <c r="L68" s="201"/>
      <c r="N68" s="11">
        <f>N61+O68/100</f>
        <v>5.06</v>
      </c>
      <c r="O68" s="12">
        <v>6</v>
      </c>
      <c r="P68" s="13" t="str">
        <f t="shared" si="54"/>
        <v>E</v>
      </c>
      <c r="Q68" s="13" t="str">
        <f t="shared" si="55"/>
        <v>Lo Cascio Gius.</v>
      </c>
      <c r="R68" s="13" t="str">
        <f t="shared" si="56"/>
        <v>Currò S.</v>
      </c>
      <c r="S68" s="13">
        <f t="shared" si="57"/>
        <v>3</v>
      </c>
      <c r="T68" s="13">
        <f t="shared" si="58"/>
        <v>2</v>
      </c>
      <c r="U68" s="14" t="str">
        <f t="shared" si="59"/>
        <v>Lo Cascio Giud.</v>
      </c>
      <c r="V68" s="21"/>
      <c r="W68" s="21"/>
      <c r="Z68" s="134"/>
      <c r="AA68" s="134"/>
      <c r="AB68" s="134"/>
      <c r="AC68" s="134"/>
      <c r="AD68" s="134"/>
      <c r="AE68" s="134"/>
      <c r="AF68" s="134"/>
      <c r="BA68" s="29">
        <v>67</v>
      </c>
      <c r="BB68" s="21" t="e">
        <f t="shared" si="53"/>
        <v>#N/A</v>
      </c>
      <c r="BC68" s="21" t="e">
        <f t="shared" si="53"/>
        <v>#N/A</v>
      </c>
      <c r="BD68" s="21" t="e">
        <f t="shared" si="53"/>
        <v>#N/A</v>
      </c>
      <c r="BE68" s="21" t="e">
        <f t="shared" si="53"/>
        <v>#N/A</v>
      </c>
      <c r="BF68" s="21" t="e">
        <f t="shared" si="53"/>
        <v>#N/A</v>
      </c>
    </row>
    <row r="69" spans="1:58" s="92" customFormat="1" ht="13.5" thickBot="1">
      <c r="A69" s="82" t="str">
        <f>B64</f>
        <v>La Torre A.</v>
      </c>
      <c r="B69" s="83" t="str">
        <f>B65</f>
        <v> Riccobene</v>
      </c>
      <c r="C69" s="84"/>
      <c r="D69" s="58">
        <f>AD61</f>
        <v>0</v>
      </c>
      <c r="E69" s="85">
        <f>AE61</f>
        <v>8</v>
      </c>
      <c r="F69" s="81">
        <f t="shared" si="60"/>
        <v>0</v>
      </c>
      <c r="G69" s="81">
        <f t="shared" si="61"/>
        <v>0</v>
      </c>
      <c r="H69" s="81">
        <f t="shared" si="62"/>
        <v>1</v>
      </c>
      <c r="I69" s="187" t="str">
        <f t="shared" si="63"/>
        <v> Frollo</v>
      </c>
      <c r="J69" s="188"/>
      <c r="K69" s="200"/>
      <c r="L69" s="201"/>
      <c r="N69" s="11">
        <f>N61+O69/100</f>
        <v>5.07</v>
      </c>
      <c r="O69" s="15">
        <v>7</v>
      </c>
      <c r="P69" s="13" t="str">
        <f t="shared" si="54"/>
        <v>G</v>
      </c>
      <c r="Q69" s="13" t="str">
        <f t="shared" si="55"/>
        <v>Gissara C.</v>
      </c>
      <c r="R69" s="13" t="str">
        <f t="shared" si="56"/>
        <v> Trimboli</v>
      </c>
      <c r="S69" s="13">
        <f t="shared" si="57"/>
        <v>5</v>
      </c>
      <c r="T69" s="13">
        <f t="shared" si="58"/>
        <v>0</v>
      </c>
      <c r="U69" s="14" t="str">
        <f t="shared" si="59"/>
        <v>Lo Presti R.</v>
      </c>
      <c r="V69" s="21"/>
      <c r="W69" s="21"/>
      <c r="X69" s="128"/>
      <c r="Y69" s="131"/>
      <c r="Z69" s="137"/>
      <c r="AA69" s="137"/>
      <c r="AB69" s="138"/>
      <c r="AC69" s="138"/>
      <c r="AD69" s="127"/>
      <c r="AE69" s="127"/>
      <c r="AF69" s="137"/>
      <c r="BA69" s="21">
        <v>68</v>
      </c>
      <c r="BB69" s="21" t="e">
        <f t="shared" si="53"/>
        <v>#N/A</v>
      </c>
      <c r="BC69" s="21" t="e">
        <f t="shared" si="53"/>
        <v>#N/A</v>
      </c>
      <c r="BD69" s="21" t="e">
        <f t="shared" si="53"/>
        <v>#N/A</v>
      </c>
      <c r="BE69" s="21" t="e">
        <f t="shared" si="53"/>
        <v>#N/A</v>
      </c>
      <c r="BF69" s="21" t="e">
        <f t="shared" si="53"/>
        <v>#N/A</v>
      </c>
    </row>
    <row r="70" spans="1:58" s="92" customFormat="1" ht="12.75">
      <c r="A70" s="86" t="str">
        <f>B62</f>
        <v>Russo</v>
      </c>
      <c r="B70" s="87" t="str">
        <f>B64</f>
        <v>La Torre A.</v>
      </c>
      <c r="C70" s="78"/>
      <c r="D70" s="79">
        <v>5</v>
      </c>
      <c r="E70" s="80">
        <v>0</v>
      </c>
      <c r="F70" s="81">
        <f t="shared" si="60"/>
        <v>1</v>
      </c>
      <c r="G70" s="81">
        <f t="shared" si="61"/>
        <v>0</v>
      </c>
      <c r="H70" s="81">
        <f t="shared" si="62"/>
        <v>0</v>
      </c>
      <c r="I70" s="194" t="str">
        <f t="shared" si="63"/>
        <v>Bagnato</v>
      </c>
      <c r="J70" s="195"/>
      <c r="K70" s="200"/>
      <c r="L70" s="201"/>
      <c r="N70" s="11">
        <f>N61+O70/100</f>
        <v>5.08</v>
      </c>
      <c r="O70" s="12">
        <v>8</v>
      </c>
      <c r="P70" s="13" t="str">
        <f t="shared" si="54"/>
        <v>G</v>
      </c>
      <c r="Q70" s="13" t="str">
        <f t="shared" si="55"/>
        <v>Sciacca</v>
      </c>
      <c r="R70" s="13" t="str">
        <f t="shared" si="56"/>
        <v>Squaddara F.</v>
      </c>
      <c r="S70" s="13">
        <f t="shared" si="57"/>
        <v>5</v>
      </c>
      <c r="T70" s="13">
        <f t="shared" si="58"/>
        <v>0</v>
      </c>
      <c r="U70" s="14" t="str">
        <f t="shared" si="59"/>
        <v>Cannavò</v>
      </c>
      <c r="V70" s="21"/>
      <c r="W70" s="21"/>
      <c r="X70" s="128"/>
      <c r="Y70" s="131"/>
      <c r="Z70" s="125"/>
      <c r="AA70" s="125"/>
      <c r="AB70" s="135"/>
      <c r="AC70" s="135"/>
      <c r="AD70" s="127"/>
      <c r="AE70" s="127"/>
      <c r="AF70" s="127"/>
      <c r="BA70" s="21">
        <v>69</v>
      </c>
      <c r="BB70" s="21" t="e">
        <f t="shared" si="53"/>
        <v>#N/A</v>
      </c>
      <c r="BC70" s="21" t="e">
        <f t="shared" si="53"/>
        <v>#N/A</v>
      </c>
      <c r="BD70" s="21" t="e">
        <f t="shared" si="53"/>
        <v>#N/A</v>
      </c>
      <c r="BE70" s="21" t="e">
        <f t="shared" si="53"/>
        <v>#N/A</v>
      </c>
      <c r="BF70" s="21" t="e">
        <f t="shared" si="53"/>
        <v>#N/A</v>
      </c>
    </row>
    <row r="71" spans="1:58" s="92" customFormat="1" ht="13.5" thickBot="1">
      <c r="A71" s="82" t="str">
        <f>B63</f>
        <v>Giuffré</v>
      </c>
      <c r="B71" s="83" t="str">
        <f>B65</f>
        <v> Riccobene</v>
      </c>
      <c r="C71" s="84"/>
      <c r="D71" s="58">
        <v>2</v>
      </c>
      <c r="E71" s="85">
        <v>5</v>
      </c>
      <c r="F71" s="81">
        <f t="shared" si="60"/>
        <v>0</v>
      </c>
      <c r="G71" s="81">
        <f t="shared" si="61"/>
        <v>0</v>
      </c>
      <c r="H71" s="81">
        <f t="shared" si="62"/>
        <v>1</v>
      </c>
      <c r="I71" s="187" t="str">
        <f t="shared" si="63"/>
        <v> Torre</v>
      </c>
      <c r="J71" s="188"/>
      <c r="K71" s="200"/>
      <c r="L71" s="201"/>
      <c r="N71" s="11">
        <f>N61+O71/100</f>
        <v>5.09</v>
      </c>
      <c r="O71" s="12">
        <v>9</v>
      </c>
      <c r="P71" s="13" t="str">
        <f t="shared" si="54"/>
        <v>I</v>
      </c>
      <c r="Q71" s="13" t="str">
        <f t="shared" si="55"/>
        <v>Buttitta</v>
      </c>
      <c r="R71" s="13" t="str">
        <f t="shared" si="56"/>
        <v>Natoli R.</v>
      </c>
      <c r="S71" s="13">
        <f t="shared" si="57"/>
        <v>0</v>
      </c>
      <c r="T71" s="13">
        <f t="shared" si="58"/>
        <v>3</v>
      </c>
      <c r="U71" s="14" t="str">
        <f t="shared" si="59"/>
        <v>-</v>
      </c>
      <c r="V71" s="21"/>
      <c r="W71" s="21"/>
      <c r="X71" s="128"/>
      <c r="Y71" s="131"/>
      <c r="Z71" s="125"/>
      <c r="AA71" s="125"/>
      <c r="AB71" s="135"/>
      <c r="AC71" s="135"/>
      <c r="AD71" s="127"/>
      <c r="AE71" s="127"/>
      <c r="AF71" s="127"/>
      <c r="BA71" s="29">
        <v>70</v>
      </c>
      <c r="BB71" s="21" t="e">
        <f t="shared" si="53"/>
        <v>#N/A</v>
      </c>
      <c r="BC71" s="21" t="e">
        <f t="shared" si="53"/>
        <v>#N/A</v>
      </c>
      <c r="BD71" s="21" t="e">
        <f t="shared" si="53"/>
        <v>#N/A</v>
      </c>
      <c r="BE71" s="21" t="e">
        <f t="shared" si="53"/>
        <v>#N/A</v>
      </c>
      <c r="BF71" s="21" t="e">
        <f t="shared" si="53"/>
        <v>#N/A</v>
      </c>
    </row>
    <row r="72" spans="1:58" s="92" customFormat="1" ht="12.75">
      <c r="A72" s="86" t="str">
        <f>B62</f>
        <v>Russo</v>
      </c>
      <c r="B72" s="87" t="str">
        <f>B65</f>
        <v> Riccobene</v>
      </c>
      <c r="C72" s="78"/>
      <c r="D72" s="79">
        <v>6</v>
      </c>
      <c r="E72" s="80">
        <v>0</v>
      </c>
      <c r="F72" s="81">
        <f t="shared" si="60"/>
        <v>1</v>
      </c>
      <c r="G72" s="81">
        <f t="shared" si="61"/>
        <v>0</v>
      </c>
      <c r="H72" s="81">
        <f t="shared" si="62"/>
        <v>0</v>
      </c>
      <c r="I72" s="194" t="str">
        <f t="shared" si="63"/>
        <v> Frollo</v>
      </c>
      <c r="J72" s="195"/>
      <c r="K72" s="200"/>
      <c r="L72" s="201"/>
      <c r="N72" s="11">
        <f>N61+O72/100</f>
        <v>5.1</v>
      </c>
      <c r="O72" s="12">
        <v>10</v>
      </c>
      <c r="P72" s="13" t="str">
        <f t="shared" si="54"/>
        <v>I</v>
      </c>
      <c r="Q72" s="13" t="str">
        <f t="shared" si="55"/>
        <v>Natoli A.</v>
      </c>
      <c r="R72" s="13" t="str">
        <f t="shared" si="56"/>
        <v>Chiara</v>
      </c>
      <c r="S72" s="13">
        <f t="shared" si="57"/>
        <v>0</v>
      </c>
      <c r="T72" s="13">
        <f t="shared" si="58"/>
        <v>0</v>
      </c>
      <c r="U72" s="14" t="str">
        <f t="shared" si="59"/>
        <v>-</v>
      </c>
      <c r="V72" s="21"/>
      <c r="W72" s="21"/>
      <c r="X72" s="128"/>
      <c r="Y72" s="131"/>
      <c r="Z72" s="125"/>
      <c r="AA72" s="125"/>
      <c r="AB72" s="132"/>
      <c r="AC72" s="132"/>
      <c r="AD72" s="133"/>
      <c r="AE72" s="133"/>
      <c r="AF72" s="132"/>
      <c r="BA72" s="21">
        <v>71</v>
      </c>
      <c r="BB72" s="21" t="e">
        <f aca="true" t="shared" si="64" ref="BB72:BF81">VLOOKUP($BA72&amp;BB$1,$K:$L,2,)</f>
        <v>#N/A</v>
      </c>
      <c r="BC72" s="21" t="e">
        <f t="shared" si="64"/>
        <v>#N/A</v>
      </c>
      <c r="BD72" s="21" t="e">
        <f t="shared" si="64"/>
        <v>#N/A</v>
      </c>
      <c r="BE72" s="21" t="e">
        <f t="shared" si="64"/>
        <v>#N/A</v>
      </c>
      <c r="BF72" s="21" t="e">
        <f t="shared" si="64"/>
        <v>#N/A</v>
      </c>
    </row>
    <row r="73" spans="1:58" s="92" customFormat="1" ht="13.5" thickBot="1">
      <c r="A73" s="82" t="str">
        <f>B63</f>
        <v>Giuffré</v>
      </c>
      <c r="B73" s="83" t="str">
        <f>B64</f>
        <v>La Torre A.</v>
      </c>
      <c r="C73" s="84"/>
      <c r="D73" s="58">
        <v>8</v>
      </c>
      <c r="E73" s="85">
        <v>1</v>
      </c>
      <c r="F73" s="81">
        <f t="shared" si="60"/>
        <v>1</v>
      </c>
      <c r="G73" s="81">
        <f t="shared" si="61"/>
        <v>0</v>
      </c>
      <c r="H73" s="81">
        <f t="shared" si="62"/>
        <v>0</v>
      </c>
      <c r="I73" s="187" t="str">
        <f t="shared" si="63"/>
        <v> Torre</v>
      </c>
      <c r="J73" s="188"/>
      <c r="K73" s="202"/>
      <c r="L73" s="203"/>
      <c r="N73" s="11">
        <f>N61+O73/100</f>
        <v>5.11</v>
      </c>
      <c r="O73" s="15">
        <v>11</v>
      </c>
      <c r="P73" s="13" t="str">
        <f t="shared" si="54"/>
        <v>-</v>
      </c>
      <c r="Q73" s="13" t="str">
        <f t="shared" si="55"/>
        <v>-</v>
      </c>
      <c r="R73" s="13" t="str">
        <f t="shared" si="56"/>
        <v>-</v>
      </c>
      <c r="S73" s="13" t="str">
        <f t="shared" si="57"/>
        <v>-</v>
      </c>
      <c r="T73" s="13" t="str">
        <f t="shared" si="58"/>
        <v>-</v>
      </c>
      <c r="U73" s="14" t="str">
        <f t="shared" si="59"/>
        <v>-</v>
      </c>
      <c r="V73" s="21"/>
      <c r="W73" s="21"/>
      <c r="X73" s="128"/>
      <c r="Y73" s="131"/>
      <c r="Z73" s="125"/>
      <c r="AA73" s="125"/>
      <c r="AB73" s="132"/>
      <c r="AC73" s="132"/>
      <c r="AD73" s="133"/>
      <c r="AE73" s="133"/>
      <c r="AF73" s="132"/>
      <c r="BA73" s="21">
        <v>72</v>
      </c>
      <c r="BB73" s="21" t="e">
        <f t="shared" si="64"/>
        <v>#N/A</v>
      </c>
      <c r="BC73" s="21" t="e">
        <f t="shared" si="64"/>
        <v>#N/A</v>
      </c>
      <c r="BD73" s="21" t="e">
        <f t="shared" si="64"/>
        <v>#N/A</v>
      </c>
      <c r="BE73" s="21" t="e">
        <f t="shared" si="64"/>
        <v>#N/A</v>
      </c>
      <c r="BF73" s="21" t="e">
        <f t="shared" si="64"/>
        <v>#N/A</v>
      </c>
    </row>
    <row r="74" spans="1:58" ht="13.5" thickBot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1"/>
      <c r="N74" s="16">
        <f>N61+O74/100</f>
        <v>5.12</v>
      </c>
      <c r="O74" s="17">
        <v>12</v>
      </c>
      <c r="P74" s="18" t="str">
        <f t="shared" si="54"/>
        <v>-</v>
      </c>
      <c r="Q74" s="18" t="str">
        <f t="shared" si="55"/>
        <v>-</v>
      </c>
      <c r="R74" s="18" t="str">
        <f t="shared" si="56"/>
        <v>-</v>
      </c>
      <c r="S74" s="18" t="str">
        <f t="shared" si="57"/>
        <v>-</v>
      </c>
      <c r="T74" s="18" t="str">
        <f t="shared" si="58"/>
        <v>-</v>
      </c>
      <c r="U74" s="19" t="str">
        <f t="shared" si="59"/>
        <v>-</v>
      </c>
      <c r="V74" s="21"/>
      <c r="W74" s="21"/>
      <c r="Z74" s="125"/>
      <c r="AA74" s="125"/>
      <c r="AB74" s="132"/>
      <c r="AC74" s="132"/>
      <c r="AD74" s="133"/>
      <c r="AE74" s="133"/>
      <c r="AF74" s="132"/>
      <c r="BA74" s="29">
        <v>73</v>
      </c>
      <c r="BB74" s="21" t="e">
        <f t="shared" si="64"/>
        <v>#N/A</v>
      </c>
      <c r="BC74" s="21" t="e">
        <f t="shared" si="64"/>
        <v>#N/A</v>
      </c>
      <c r="BD74" s="21" t="e">
        <f t="shared" si="64"/>
        <v>#N/A</v>
      </c>
      <c r="BE74" s="21" t="e">
        <f t="shared" si="64"/>
        <v>#N/A</v>
      </c>
      <c r="BF74" s="21" t="e">
        <f t="shared" si="64"/>
        <v>#N/A</v>
      </c>
    </row>
    <row r="75" spans="14:58" ht="12.75">
      <c r="N75" s="20"/>
      <c r="Q75" s="21"/>
      <c r="R75" s="21"/>
      <c r="V75" s="21"/>
      <c r="W75" s="21"/>
      <c r="Z75" s="125"/>
      <c r="AA75" s="125"/>
      <c r="AB75" s="132"/>
      <c r="AC75" s="132"/>
      <c r="AD75" s="133"/>
      <c r="AE75" s="133"/>
      <c r="AF75" s="132"/>
      <c r="BA75" s="21">
        <v>74</v>
      </c>
      <c r="BB75" s="21" t="e">
        <f t="shared" si="64"/>
        <v>#N/A</v>
      </c>
      <c r="BC75" s="21" t="e">
        <f t="shared" si="64"/>
        <v>#N/A</v>
      </c>
      <c r="BD75" s="21" t="e">
        <f t="shared" si="64"/>
        <v>#N/A</v>
      </c>
      <c r="BE75" s="21" t="e">
        <f t="shared" si="64"/>
        <v>#N/A</v>
      </c>
      <c r="BF75" s="21" t="e">
        <f t="shared" si="64"/>
        <v>#N/A</v>
      </c>
    </row>
    <row r="76" spans="14:58" ht="13.5" thickBot="1">
      <c r="N76" s="20"/>
      <c r="Q76" s="21"/>
      <c r="R76" s="21"/>
      <c r="V76" s="21"/>
      <c r="W76" s="21"/>
      <c r="Z76" s="125"/>
      <c r="AA76" s="125"/>
      <c r="AB76" s="132"/>
      <c r="AC76" s="132"/>
      <c r="AD76" s="133"/>
      <c r="AE76" s="133"/>
      <c r="AF76" s="132"/>
      <c r="BA76" s="21">
        <v>75</v>
      </c>
      <c r="BB76" s="21" t="e">
        <f t="shared" si="64"/>
        <v>#N/A</v>
      </c>
      <c r="BC76" s="21" t="e">
        <f t="shared" si="64"/>
        <v>#N/A</v>
      </c>
      <c r="BD76" s="21" t="e">
        <f t="shared" si="64"/>
        <v>#N/A</v>
      </c>
      <c r="BE76" s="21" t="e">
        <f t="shared" si="64"/>
        <v>#N/A</v>
      </c>
      <c r="BF76" s="21" t="e">
        <f t="shared" si="64"/>
        <v>#N/A</v>
      </c>
    </row>
    <row r="77" spans="1:58" ht="13.5" thickBot="1">
      <c r="A77" s="26" t="s">
        <v>15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8"/>
      <c r="N77" s="1">
        <v>6</v>
      </c>
      <c r="O77" s="207" t="s">
        <v>79</v>
      </c>
      <c r="P77" s="208"/>
      <c r="Q77" s="208"/>
      <c r="R77" s="208"/>
      <c r="S77" s="208"/>
      <c r="T77" s="208"/>
      <c r="U77" s="209"/>
      <c r="V77" s="29"/>
      <c r="W77" s="101" t="str">
        <f>IF(COUNTIF(X:X,X77)&gt;1,"X","")</f>
        <v>X</v>
      </c>
      <c r="X77" s="105"/>
      <c r="Y77" s="105"/>
      <c r="Z77" s="197" t="str">
        <f>"PARTITE "&amp;A77</f>
        <v>PARTITE GIRONE 5</v>
      </c>
      <c r="AA77" s="198"/>
      <c r="AB77" s="198"/>
      <c r="AC77" s="198"/>
      <c r="AD77" s="198"/>
      <c r="AE77" s="198"/>
      <c r="AF77" s="199"/>
      <c r="BA77" s="29">
        <v>76</v>
      </c>
      <c r="BB77" s="21" t="e">
        <f t="shared" si="64"/>
        <v>#N/A</v>
      </c>
      <c r="BC77" s="21" t="e">
        <f t="shared" si="64"/>
        <v>#N/A</v>
      </c>
      <c r="BD77" s="21" t="e">
        <f t="shared" si="64"/>
        <v>#N/A</v>
      </c>
      <c r="BE77" s="21" t="e">
        <f t="shared" si="64"/>
        <v>#N/A</v>
      </c>
      <c r="BF77" s="21" t="e">
        <f t="shared" si="64"/>
        <v>#N/A</v>
      </c>
    </row>
    <row r="78" spans="1:58" ht="13.5" thickBot="1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/>
      <c r="N78" s="22" t="s">
        <v>80</v>
      </c>
      <c r="O78" s="3" t="s">
        <v>81</v>
      </c>
      <c r="P78" s="3" t="s">
        <v>82</v>
      </c>
      <c r="Q78" s="4" t="s">
        <v>83</v>
      </c>
      <c r="R78" s="4" t="s">
        <v>84</v>
      </c>
      <c r="S78" s="5" t="s">
        <v>85</v>
      </c>
      <c r="T78" s="5"/>
      <c r="U78" s="3" t="s">
        <v>24</v>
      </c>
      <c r="V78" s="21"/>
      <c r="W78" s="102"/>
      <c r="X78" s="106" t="s">
        <v>80</v>
      </c>
      <c r="Y78" s="106" t="s">
        <v>78</v>
      </c>
      <c r="Z78" s="106" t="s">
        <v>23</v>
      </c>
      <c r="AA78" s="106" t="s">
        <v>35</v>
      </c>
      <c r="AB78" s="107" t="s">
        <v>74</v>
      </c>
      <c r="AC78" s="107" t="s">
        <v>74</v>
      </c>
      <c r="AD78" s="205" t="s">
        <v>11</v>
      </c>
      <c r="AE78" s="206"/>
      <c r="AF78" s="106" t="s">
        <v>24</v>
      </c>
      <c r="BA78" s="21">
        <v>77</v>
      </c>
      <c r="BB78" s="21" t="e">
        <f t="shared" si="64"/>
        <v>#N/A</v>
      </c>
      <c r="BC78" s="21" t="e">
        <f t="shared" si="64"/>
        <v>#N/A</v>
      </c>
      <c r="BD78" s="21" t="e">
        <f t="shared" si="64"/>
        <v>#N/A</v>
      </c>
      <c r="BE78" s="21" t="e">
        <f t="shared" si="64"/>
        <v>#N/A</v>
      </c>
      <c r="BF78" s="21" t="e">
        <f t="shared" si="64"/>
        <v>#N/A</v>
      </c>
    </row>
    <row r="79" spans="1:58" ht="13.5" thickBot="1">
      <c r="A79" s="33"/>
      <c r="B79" s="34"/>
      <c r="C79" s="35"/>
      <c r="D79" s="35"/>
      <c r="E79" s="35"/>
      <c r="F79" s="35"/>
      <c r="G79" s="36"/>
      <c r="H79" s="36"/>
      <c r="I79" s="35"/>
      <c r="J79" s="35"/>
      <c r="K79" s="35"/>
      <c r="L79" s="37"/>
      <c r="N79" s="6">
        <f>N77+O79/100</f>
        <v>6.01</v>
      </c>
      <c r="O79" s="7">
        <v>1</v>
      </c>
      <c r="P79" s="8" t="str">
        <f aca="true" t="shared" si="65" ref="P79:P90">_xlfn.IFERROR(VLOOKUP(N79,$X:$AF,4,FALSE),"-")</f>
        <v>B</v>
      </c>
      <c r="Q79" s="8" t="str">
        <f aca="true" t="shared" si="66" ref="Q79:Q90">_xlfn.IFERROR(VLOOKUP(N79,$X:$AF,5,FALSE),"-")</f>
        <v>Magrì</v>
      </c>
      <c r="R79" s="9" t="str">
        <f aca="true" t="shared" si="67" ref="R79:R90">_xlfn.IFERROR(VLOOKUP(N79,$X:$AF,6,FALSE),"-")</f>
        <v> Squaddara G.</v>
      </c>
      <c r="S79" s="9">
        <f aca="true" t="shared" si="68" ref="S79:S90">_xlfn.IFERROR(VLOOKUP(N79,$X:$AF,7,FALSE),"-")</f>
        <v>0</v>
      </c>
      <c r="T79" s="9">
        <f aca="true" t="shared" si="69" ref="T79:T90">_xlfn.IFERROR(VLOOKUP(N79,$X:$AF,8,FALSE),"-")</f>
        <v>0</v>
      </c>
      <c r="U79" s="10" t="str">
        <f aca="true" t="shared" si="70" ref="U79:U90">_xlfn.IFERROR(VLOOKUP(N79,$X:$AF,9,FALSE),"-")</f>
        <v>Calabrò S.</v>
      </c>
      <c r="V79" s="92"/>
      <c r="W79" s="102">
        <f aca="true" t="shared" si="71" ref="W79:W84">IF(COUNTIF(X$1:X$65536,X79)&gt;1,"X","")</f>
      </c>
      <c r="X79" s="179">
        <f aca="true" t="shared" si="72" ref="X79:X84">Y79+Z79/100</f>
        <v>1.05</v>
      </c>
      <c r="Y79" s="109">
        <v>1</v>
      </c>
      <c r="Z79" s="109">
        <v>5</v>
      </c>
      <c r="AA79" s="110" t="s">
        <v>75</v>
      </c>
      <c r="AB79" s="111" t="str">
        <f aca="true" t="shared" si="73" ref="AB79:AC84">A87</f>
        <v>Murabito</v>
      </c>
      <c r="AC79" s="112" t="str">
        <f t="shared" si="73"/>
        <v>Lo Cascio Gius.</v>
      </c>
      <c r="AD79" s="113">
        <v>1</v>
      </c>
      <c r="AE79" s="114">
        <v>0</v>
      </c>
      <c r="AF79" s="115" t="str">
        <f>B100</f>
        <v>Lo Presti A.</v>
      </c>
      <c r="BA79" s="21">
        <v>78</v>
      </c>
      <c r="BB79" s="21" t="e">
        <f t="shared" si="64"/>
        <v>#N/A</v>
      </c>
      <c r="BC79" s="21" t="e">
        <f t="shared" si="64"/>
        <v>#N/A</v>
      </c>
      <c r="BD79" s="21" t="e">
        <f t="shared" si="64"/>
        <v>#N/A</v>
      </c>
      <c r="BE79" s="21" t="e">
        <f t="shared" si="64"/>
        <v>#N/A</v>
      </c>
      <c r="BF79" s="21" t="e">
        <f t="shared" si="64"/>
        <v>#N/A</v>
      </c>
    </row>
    <row r="80" spans="1:58" s="29" customFormat="1" ht="13.5" customHeight="1" thickBot="1">
      <c r="A80" s="33"/>
      <c r="B80" s="38" t="s">
        <v>74</v>
      </c>
      <c r="C80" s="39" t="s">
        <v>1</v>
      </c>
      <c r="D80" s="40" t="s">
        <v>2</v>
      </c>
      <c r="E80" s="40" t="s">
        <v>3</v>
      </c>
      <c r="F80" s="41" t="s">
        <v>4</v>
      </c>
      <c r="G80" s="41" t="s">
        <v>5</v>
      </c>
      <c r="H80" s="41" t="s">
        <v>6</v>
      </c>
      <c r="I80" s="40" t="s">
        <v>7</v>
      </c>
      <c r="J80" s="42" t="s">
        <v>8</v>
      </c>
      <c r="K80" s="43"/>
      <c r="L80" s="38" t="s">
        <v>99</v>
      </c>
      <c r="N80" s="11">
        <f>N77+O80/100</f>
        <v>6.02</v>
      </c>
      <c r="O80" s="12">
        <v>2</v>
      </c>
      <c r="P80" s="13" t="str">
        <f t="shared" si="65"/>
        <v>B</v>
      </c>
      <c r="Q80" s="13" t="str">
        <f t="shared" si="66"/>
        <v>Corso A.</v>
      </c>
      <c r="R80" s="13" t="str">
        <f t="shared" si="67"/>
        <v>Diletti</v>
      </c>
      <c r="S80" s="13">
        <f t="shared" si="68"/>
        <v>0</v>
      </c>
      <c r="T80" s="13">
        <f t="shared" si="69"/>
        <v>0</v>
      </c>
      <c r="U80" s="14" t="str">
        <f t="shared" si="70"/>
        <v>Giliberto</v>
      </c>
      <c r="V80" s="21"/>
      <c r="W80" s="102">
        <f t="shared" si="71"/>
      </c>
      <c r="X80" s="180">
        <f t="shared" si="72"/>
        <v>1.06</v>
      </c>
      <c r="Y80" s="117">
        <v>1</v>
      </c>
      <c r="Z80" s="117">
        <v>6</v>
      </c>
      <c r="AA80" s="118" t="s">
        <v>75</v>
      </c>
      <c r="AB80" s="119" t="str">
        <f t="shared" si="73"/>
        <v>Currò S.</v>
      </c>
      <c r="AC80" s="120" t="str">
        <f t="shared" si="73"/>
        <v> Ielapi P.</v>
      </c>
      <c r="AD80" s="121">
        <v>0</v>
      </c>
      <c r="AE80" s="122">
        <v>6</v>
      </c>
      <c r="AF80" s="123" t="str">
        <f>B103</f>
        <v> Pisasale</v>
      </c>
      <c r="BA80" s="29">
        <v>79</v>
      </c>
      <c r="BB80" s="21" t="e">
        <f t="shared" si="64"/>
        <v>#N/A</v>
      </c>
      <c r="BC80" s="21" t="e">
        <f t="shared" si="64"/>
        <v>#N/A</v>
      </c>
      <c r="BD80" s="21" t="e">
        <f t="shared" si="64"/>
        <v>#N/A</v>
      </c>
      <c r="BE80" s="21" t="e">
        <f t="shared" si="64"/>
        <v>#N/A</v>
      </c>
      <c r="BF80" s="21" t="e">
        <f t="shared" si="64"/>
        <v>#N/A</v>
      </c>
    </row>
    <row r="81" spans="1:58" ht="12.75">
      <c r="A81" s="44">
        <f>C81*1000+J81*50+H81+0.9</f>
        <v>6054.9</v>
      </c>
      <c r="B81" s="45" t="str">
        <f>Player!A5</f>
        <v>Murabito</v>
      </c>
      <c r="C81" s="46">
        <f>3*E81+F81</f>
        <v>6</v>
      </c>
      <c r="D81" s="47">
        <f>SUM(E81:G81)</f>
        <v>3</v>
      </c>
      <c r="E81" s="47">
        <f>SUM(F87+F89+F91)</f>
        <v>2</v>
      </c>
      <c r="F81" s="48">
        <f>SUM(G87+G89+G91)</f>
        <v>0</v>
      </c>
      <c r="G81" s="48">
        <f>SUM(H87+H89+H91)</f>
        <v>1</v>
      </c>
      <c r="H81" s="48">
        <f>SUM(D87+D89+D91)</f>
        <v>4</v>
      </c>
      <c r="I81" s="47">
        <f>SUM(E87+E89+E91)</f>
        <v>3</v>
      </c>
      <c r="J81" s="49">
        <f>H81-I81</f>
        <v>1</v>
      </c>
      <c r="K81" s="50" t="s">
        <v>40</v>
      </c>
      <c r="L81" s="51" t="s">
        <v>145</v>
      </c>
      <c r="N81" s="11">
        <f>N77+O81/100</f>
        <v>6.03</v>
      </c>
      <c r="O81" s="12">
        <v>3</v>
      </c>
      <c r="P81" s="13" t="str">
        <f t="shared" si="65"/>
        <v>D</v>
      </c>
      <c r="Q81" s="13" t="str">
        <f t="shared" si="66"/>
        <v>Russo</v>
      </c>
      <c r="R81" s="13" t="str">
        <f t="shared" si="67"/>
        <v> Riccobene</v>
      </c>
      <c r="S81" s="13">
        <f t="shared" si="68"/>
        <v>0</v>
      </c>
      <c r="T81" s="13">
        <f t="shared" si="69"/>
        <v>0</v>
      </c>
      <c r="U81" s="14" t="str">
        <f t="shared" si="70"/>
        <v> Frollo</v>
      </c>
      <c r="V81" s="21"/>
      <c r="W81" s="102">
        <f t="shared" si="71"/>
      </c>
      <c r="X81" s="179">
        <f t="shared" si="72"/>
        <v>3.05</v>
      </c>
      <c r="Y81" s="109">
        <v>3</v>
      </c>
      <c r="Z81" s="109">
        <v>5</v>
      </c>
      <c r="AA81" s="110" t="s">
        <v>75</v>
      </c>
      <c r="AB81" s="111" t="str">
        <f t="shared" si="73"/>
        <v>Murabito</v>
      </c>
      <c r="AC81" s="112" t="str">
        <f t="shared" si="73"/>
        <v>Currò S.</v>
      </c>
      <c r="AD81" s="113">
        <v>3</v>
      </c>
      <c r="AE81" s="114">
        <v>0</v>
      </c>
      <c r="AF81" s="115" t="str">
        <f>B101</f>
        <v>La Torre F.</v>
      </c>
      <c r="BA81" s="21">
        <v>80</v>
      </c>
      <c r="BB81" s="21" t="e">
        <f t="shared" si="64"/>
        <v>#N/A</v>
      </c>
      <c r="BC81" s="21" t="e">
        <f t="shared" si="64"/>
        <v>#N/A</v>
      </c>
      <c r="BD81" s="21" t="e">
        <f t="shared" si="64"/>
        <v>#N/A</v>
      </c>
      <c r="BE81" s="21" t="e">
        <f t="shared" si="64"/>
        <v>#N/A</v>
      </c>
      <c r="BF81" s="21" t="e">
        <f t="shared" si="64"/>
        <v>#N/A</v>
      </c>
    </row>
    <row r="82" spans="1:58" s="92" customFormat="1" ht="13.5" thickBot="1">
      <c r="A82" s="44">
        <f>C82*1000+J82*50+H82+0.8</f>
        <v>2853.8</v>
      </c>
      <c r="B82" s="52" t="str">
        <f>Player!A14</f>
        <v>Lo Cascio Gius.</v>
      </c>
      <c r="C82" s="53">
        <f>3*E82+F82</f>
        <v>3</v>
      </c>
      <c r="D82" s="54">
        <f>SUM(E82:G82)</f>
        <v>3</v>
      </c>
      <c r="E82" s="54">
        <f>SUM(H87+F90+F92)</f>
        <v>1</v>
      </c>
      <c r="F82" s="55">
        <f>SUM(G87+G90+G92)</f>
        <v>0</v>
      </c>
      <c r="G82" s="55">
        <f>SUM(F87+H90+H92)</f>
        <v>2</v>
      </c>
      <c r="H82" s="55">
        <f>SUM(E87+D90+D92)</f>
        <v>3</v>
      </c>
      <c r="I82" s="55">
        <f>SUM(D87+E90+E92)</f>
        <v>6</v>
      </c>
      <c r="J82" s="56">
        <f>H82-I82</f>
        <v>-3</v>
      </c>
      <c r="K82" s="50" t="s">
        <v>41</v>
      </c>
      <c r="L82" s="51" t="s">
        <v>119</v>
      </c>
      <c r="N82" s="11">
        <f>N77+O82/100</f>
        <v>6.04</v>
      </c>
      <c r="O82" s="12">
        <v>4</v>
      </c>
      <c r="P82" s="13" t="str">
        <f t="shared" si="65"/>
        <v>D</v>
      </c>
      <c r="Q82" s="13" t="str">
        <f t="shared" si="66"/>
        <v>Giuffré</v>
      </c>
      <c r="R82" s="13" t="str">
        <f t="shared" si="67"/>
        <v>La Torre A.</v>
      </c>
      <c r="S82" s="13">
        <f t="shared" si="68"/>
        <v>0</v>
      </c>
      <c r="T82" s="13">
        <f t="shared" si="69"/>
        <v>0</v>
      </c>
      <c r="U82" s="14" t="str">
        <f t="shared" si="70"/>
        <v> Torre</v>
      </c>
      <c r="V82" s="21"/>
      <c r="W82" s="102">
        <f t="shared" si="71"/>
      </c>
      <c r="X82" s="180">
        <f t="shared" si="72"/>
        <v>3.06</v>
      </c>
      <c r="Y82" s="117">
        <v>3</v>
      </c>
      <c r="Z82" s="117">
        <v>6</v>
      </c>
      <c r="AA82" s="118" t="s">
        <v>75</v>
      </c>
      <c r="AB82" s="119" t="str">
        <f t="shared" si="73"/>
        <v>Lo Cascio Gius.</v>
      </c>
      <c r="AC82" s="120" t="str">
        <f t="shared" si="73"/>
        <v> Ielapi P.</v>
      </c>
      <c r="AD82" s="121">
        <v>0</v>
      </c>
      <c r="AE82" s="122">
        <v>3</v>
      </c>
      <c r="AF82" s="123" t="str">
        <f>B102</f>
        <v>Lo Cascio Giud.</v>
      </c>
      <c r="BA82" s="21">
        <v>81</v>
      </c>
      <c r="BB82" s="21" t="e">
        <f aca="true" t="shared" si="74" ref="BB82:BF91">VLOOKUP($BA82&amp;BB$1,$K:$L,2,)</f>
        <v>#N/A</v>
      </c>
      <c r="BC82" s="21" t="e">
        <f t="shared" si="74"/>
        <v>#N/A</v>
      </c>
      <c r="BD82" s="21" t="e">
        <f t="shared" si="74"/>
        <v>#N/A</v>
      </c>
      <c r="BE82" s="21" t="e">
        <f t="shared" si="74"/>
        <v>#N/A</v>
      </c>
      <c r="BF82" s="21" t="e">
        <f t="shared" si="74"/>
        <v>#N/A</v>
      </c>
    </row>
    <row r="83" spans="1:58" ht="12.75">
      <c r="A83" s="44">
        <f>C83*1000+J83*50+H83+0.7</f>
        <v>-395.3</v>
      </c>
      <c r="B83" s="52" t="str">
        <f>Player!A23</f>
        <v>Currò S.</v>
      </c>
      <c r="C83" s="53">
        <f>3*E83+F83</f>
        <v>0</v>
      </c>
      <c r="D83" s="54">
        <f>SUM(E83:G83)</f>
        <v>3</v>
      </c>
      <c r="E83" s="54">
        <f>SUM(F88+H89+H92)</f>
        <v>0</v>
      </c>
      <c r="F83" s="55">
        <f>SUM(G88+G89+G92)</f>
        <v>0</v>
      </c>
      <c r="G83" s="55">
        <f>SUM(H88+F89+F92)</f>
        <v>3</v>
      </c>
      <c r="H83" s="55">
        <f>SUM(D88+E89+E92)</f>
        <v>4</v>
      </c>
      <c r="I83" s="55">
        <f>SUM(E88+D89+D92)</f>
        <v>12</v>
      </c>
      <c r="J83" s="56">
        <f>H83-I83</f>
        <v>-8</v>
      </c>
      <c r="K83" s="50" t="s">
        <v>42</v>
      </c>
      <c r="L83" s="51" t="s">
        <v>128</v>
      </c>
      <c r="N83" s="11">
        <f>N77+O83/100</f>
        <v>6.05</v>
      </c>
      <c r="O83" s="12">
        <v>5</v>
      </c>
      <c r="P83" s="13" t="str">
        <f t="shared" si="65"/>
        <v>F</v>
      </c>
      <c r="Q83" s="13" t="str">
        <f t="shared" si="66"/>
        <v>Lo Presti A.</v>
      </c>
      <c r="R83" s="13" t="str">
        <f t="shared" si="67"/>
        <v> Pisasale</v>
      </c>
      <c r="S83" s="13">
        <f t="shared" si="68"/>
        <v>0</v>
      </c>
      <c r="T83" s="13">
        <f t="shared" si="69"/>
        <v>0</v>
      </c>
      <c r="U83" s="14" t="str">
        <f t="shared" si="70"/>
        <v> Ielapi P.</v>
      </c>
      <c r="V83" s="21"/>
      <c r="W83" s="102">
        <f t="shared" si="71"/>
      </c>
      <c r="X83" s="179">
        <f t="shared" si="72"/>
        <v>5.05</v>
      </c>
      <c r="Y83" s="109">
        <v>5</v>
      </c>
      <c r="Z83" s="109">
        <v>5</v>
      </c>
      <c r="AA83" s="110" t="s">
        <v>75</v>
      </c>
      <c r="AB83" s="111" t="str">
        <f t="shared" si="73"/>
        <v>Murabito</v>
      </c>
      <c r="AC83" s="112" t="str">
        <f t="shared" si="73"/>
        <v> Ielapi P.</v>
      </c>
      <c r="AD83" s="113">
        <v>0</v>
      </c>
      <c r="AE83" s="114">
        <v>1</v>
      </c>
      <c r="AF83" s="115" t="str">
        <f>B103</f>
        <v> Pisasale</v>
      </c>
      <c r="BA83" s="29">
        <v>82</v>
      </c>
      <c r="BB83" s="21" t="e">
        <f t="shared" si="74"/>
        <v>#N/A</v>
      </c>
      <c r="BC83" s="21" t="e">
        <f t="shared" si="74"/>
        <v>#N/A</v>
      </c>
      <c r="BD83" s="21" t="e">
        <f t="shared" si="74"/>
        <v>#N/A</v>
      </c>
      <c r="BE83" s="21" t="e">
        <f t="shared" si="74"/>
        <v>#N/A</v>
      </c>
      <c r="BF83" s="21" t="e">
        <f t="shared" si="74"/>
        <v>#N/A</v>
      </c>
    </row>
    <row r="84" spans="1:58" ht="13.5" thickBot="1">
      <c r="A84" s="44">
        <f>C84*1000+J84*50+H84+0.6</f>
        <v>9510.6</v>
      </c>
      <c r="B84" s="57" t="str">
        <f>Player!A32</f>
        <v> Ielapi P.</v>
      </c>
      <c r="C84" s="58">
        <f>3*E84+F84</f>
        <v>9</v>
      </c>
      <c r="D84" s="59">
        <f>SUM(E84:G84)</f>
        <v>3</v>
      </c>
      <c r="E84" s="59">
        <f>SUM(H88+H90+H91)</f>
        <v>3</v>
      </c>
      <c r="F84" s="59">
        <f>SUM(G88+G90+G91)</f>
        <v>0</v>
      </c>
      <c r="G84" s="60">
        <f>SUM(F88+F90+F91)</f>
        <v>0</v>
      </c>
      <c r="H84" s="60">
        <f>SUM(E88+E90+E91)</f>
        <v>10</v>
      </c>
      <c r="I84" s="60">
        <f>SUM(D88+D90+D91)</f>
        <v>0</v>
      </c>
      <c r="J84" s="61">
        <f>H84-I84</f>
        <v>10</v>
      </c>
      <c r="K84" s="62" t="s">
        <v>54</v>
      </c>
      <c r="L84" s="63" t="s">
        <v>136</v>
      </c>
      <c r="N84" s="11">
        <f>N77+O84/100</f>
        <v>6.06</v>
      </c>
      <c r="O84" s="12">
        <v>6</v>
      </c>
      <c r="P84" s="13" t="str">
        <f t="shared" si="65"/>
        <v>F</v>
      </c>
      <c r="Q84" s="13" t="str">
        <f t="shared" si="66"/>
        <v>La Torre F.</v>
      </c>
      <c r="R84" s="13" t="str">
        <f t="shared" si="67"/>
        <v>Lo Cascio Giud.</v>
      </c>
      <c r="S84" s="13">
        <f t="shared" si="68"/>
        <v>0</v>
      </c>
      <c r="T84" s="13">
        <f t="shared" si="69"/>
        <v>5</v>
      </c>
      <c r="U84" s="14" t="str">
        <f t="shared" si="70"/>
        <v>Currò S.</v>
      </c>
      <c r="V84" s="21"/>
      <c r="W84" s="103">
        <f t="shared" si="71"/>
      </c>
      <c r="X84" s="180">
        <f t="shared" si="72"/>
        <v>5.06</v>
      </c>
      <c r="Y84" s="117">
        <v>5</v>
      </c>
      <c r="Z84" s="117">
        <v>6</v>
      </c>
      <c r="AA84" s="118" t="s">
        <v>75</v>
      </c>
      <c r="AB84" s="119" t="str">
        <f t="shared" si="73"/>
        <v>Lo Cascio Gius.</v>
      </c>
      <c r="AC84" s="120" t="str">
        <f t="shared" si="73"/>
        <v>Currò S.</v>
      </c>
      <c r="AD84" s="121">
        <v>3</v>
      </c>
      <c r="AE84" s="122">
        <v>2</v>
      </c>
      <c r="AF84" s="123" t="str">
        <f>B102</f>
        <v>Lo Cascio Giud.</v>
      </c>
      <c r="BA84" s="21">
        <v>83</v>
      </c>
      <c r="BB84" s="21" t="e">
        <f t="shared" si="74"/>
        <v>#N/A</v>
      </c>
      <c r="BC84" s="21" t="e">
        <f t="shared" si="74"/>
        <v>#N/A</v>
      </c>
      <c r="BD84" s="21" t="e">
        <f t="shared" si="74"/>
        <v>#N/A</v>
      </c>
      <c r="BE84" s="21" t="e">
        <f t="shared" si="74"/>
        <v>#N/A</v>
      </c>
      <c r="BF84" s="21" t="e">
        <f t="shared" si="74"/>
        <v>#N/A</v>
      </c>
    </row>
    <row r="85" spans="1:58" ht="13.5" thickBot="1">
      <c r="A85" s="64"/>
      <c r="B85" s="65"/>
      <c r="C85" s="66"/>
      <c r="D85" s="66"/>
      <c r="E85" s="66"/>
      <c r="F85" s="67"/>
      <c r="G85" s="67"/>
      <c r="H85" s="68"/>
      <c r="I85" s="66"/>
      <c r="J85" s="66"/>
      <c r="K85" s="69"/>
      <c r="L85" s="70"/>
      <c r="N85" s="11">
        <f>N77+O85/100</f>
        <v>6.07</v>
      </c>
      <c r="O85" s="15">
        <v>7</v>
      </c>
      <c r="P85" s="13" t="str">
        <f t="shared" si="65"/>
        <v>H</v>
      </c>
      <c r="Q85" s="13" t="str">
        <f t="shared" si="66"/>
        <v>Cortese</v>
      </c>
      <c r="R85" s="13" t="str">
        <f t="shared" si="67"/>
        <v>Lo Presti R.</v>
      </c>
      <c r="S85" s="13">
        <f t="shared" si="68"/>
        <v>5</v>
      </c>
      <c r="T85" s="13">
        <f t="shared" si="69"/>
        <v>0</v>
      </c>
      <c r="U85" s="14" t="str">
        <f t="shared" si="70"/>
        <v> Trimboli</v>
      </c>
      <c r="V85" s="92"/>
      <c r="W85" s="71"/>
      <c r="X85" s="131"/>
      <c r="Y85" s="124"/>
      <c r="Z85" s="125"/>
      <c r="AA85" s="125"/>
      <c r="AB85" s="126"/>
      <c r="AC85" s="126"/>
      <c r="AD85" s="127"/>
      <c r="AE85" s="127"/>
      <c r="AF85" s="126"/>
      <c r="BA85" s="21">
        <v>84</v>
      </c>
      <c r="BB85" s="21" t="e">
        <f t="shared" si="74"/>
        <v>#N/A</v>
      </c>
      <c r="BC85" s="21" t="e">
        <f t="shared" si="74"/>
        <v>#N/A</v>
      </c>
      <c r="BD85" s="21" t="e">
        <f t="shared" si="74"/>
        <v>#N/A</v>
      </c>
      <c r="BE85" s="21" t="e">
        <f t="shared" si="74"/>
        <v>#N/A</v>
      </c>
      <c r="BF85" s="21" t="e">
        <f t="shared" si="74"/>
        <v>#N/A</v>
      </c>
    </row>
    <row r="86" spans="1:58" ht="13.5" thickBot="1">
      <c r="A86" s="72" t="s">
        <v>74</v>
      </c>
      <c r="B86" s="73" t="s">
        <v>74</v>
      </c>
      <c r="C86" s="74"/>
      <c r="D86" s="191" t="s">
        <v>11</v>
      </c>
      <c r="E86" s="192"/>
      <c r="F86" s="34"/>
      <c r="G86" s="75"/>
      <c r="H86" s="34"/>
      <c r="I86" s="191" t="s">
        <v>24</v>
      </c>
      <c r="J86" s="193"/>
      <c r="K86" s="191" t="s">
        <v>100</v>
      </c>
      <c r="L86" s="192"/>
      <c r="N86" s="11">
        <f>N77+O86/100</f>
        <v>6.08</v>
      </c>
      <c r="O86" s="12">
        <v>8</v>
      </c>
      <c r="P86" s="13" t="str">
        <f t="shared" si="65"/>
        <v>H</v>
      </c>
      <c r="Q86" s="13" t="str">
        <f t="shared" si="66"/>
        <v>Mandanici</v>
      </c>
      <c r="R86" s="13" t="str">
        <f t="shared" si="67"/>
        <v>Cannavò</v>
      </c>
      <c r="S86" s="13">
        <f t="shared" si="68"/>
        <v>0</v>
      </c>
      <c r="T86" s="13">
        <f t="shared" si="69"/>
        <v>0</v>
      </c>
      <c r="U86" s="14" t="str">
        <f t="shared" si="70"/>
        <v>Squaddara F.</v>
      </c>
      <c r="V86" s="21"/>
      <c r="W86" s="21"/>
      <c r="Z86" s="125"/>
      <c r="AA86" s="125"/>
      <c r="AB86" s="126"/>
      <c r="AC86" s="126"/>
      <c r="AD86" s="127"/>
      <c r="AE86" s="127"/>
      <c r="AF86" s="126"/>
      <c r="BA86" s="29">
        <v>85</v>
      </c>
      <c r="BB86" s="21" t="e">
        <f t="shared" si="74"/>
        <v>#N/A</v>
      </c>
      <c r="BC86" s="21" t="e">
        <f t="shared" si="74"/>
        <v>#N/A</v>
      </c>
      <c r="BD86" s="21" t="e">
        <f t="shared" si="74"/>
        <v>#N/A</v>
      </c>
      <c r="BE86" s="21" t="e">
        <f t="shared" si="74"/>
        <v>#N/A</v>
      </c>
      <c r="BF86" s="21" t="e">
        <f t="shared" si="74"/>
        <v>#N/A</v>
      </c>
    </row>
    <row r="87" spans="1:58" ht="12.75">
      <c r="A87" s="76" t="str">
        <f>B81</f>
        <v>Murabito</v>
      </c>
      <c r="B87" s="77" t="str">
        <f>B82</f>
        <v>Lo Cascio Gius.</v>
      </c>
      <c r="C87" s="78"/>
      <c r="D87" s="79">
        <f>AD79</f>
        <v>1</v>
      </c>
      <c r="E87" s="80">
        <f>AE79</f>
        <v>0</v>
      </c>
      <c r="F87" s="81">
        <f aca="true" t="shared" si="75" ref="F87:F92">IF(D87&gt;E87,1,0)</f>
        <v>1</v>
      </c>
      <c r="G87" s="81">
        <f aca="true" t="shared" si="76" ref="G87:G92">IF(D87=E87,1,0)</f>
        <v>0</v>
      </c>
      <c r="H87" s="81">
        <f aca="true" t="shared" si="77" ref="H87:H92">IF(D87&lt;E87,1,0)</f>
        <v>0</v>
      </c>
      <c r="I87" s="189" t="str">
        <f aca="true" t="shared" si="78" ref="I87:I92">AF79</f>
        <v>Lo Presti A.</v>
      </c>
      <c r="J87" s="190"/>
      <c r="K87" s="200"/>
      <c r="L87" s="201"/>
      <c r="N87" s="11">
        <f>N77+O87/100</f>
        <v>6.09</v>
      </c>
      <c r="O87" s="12">
        <v>9</v>
      </c>
      <c r="P87" s="13" t="str">
        <f t="shared" si="65"/>
        <v>-</v>
      </c>
      <c r="Q87" s="13" t="str">
        <f t="shared" si="66"/>
        <v>-</v>
      </c>
      <c r="R87" s="13" t="str">
        <f t="shared" si="67"/>
        <v>-</v>
      </c>
      <c r="S87" s="13" t="str">
        <f t="shared" si="68"/>
        <v>-</v>
      </c>
      <c r="T87" s="13" t="str">
        <f t="shared" si="69"/>
        <v>-</v>
      </c>
      <c r="U87" s="14" t="str">
        <f t="shared" si="70"/>
        <v>-</v>
      </c>
      <c r="V87" s="21"/>
      <c r="W87" s="21"/>
      <c r="Z87" s="125"/>
      <c r="AA87" s="125"/>
      <c r="AB87" s="126"/>
      <c r="AC87" s="126"/>
      <c r="AD87" s="127"/>
      <c r="AE87" s="127"/>
      <c r="AF87" s="126"/>
      <c r="BA87" s="21">
        <v>86</v>
      </c>
      <c r="BB87" s="21" t="e">
        <f t="shared" si="74"/>
        <v>#N/A</v>
      </c>
      <c r="BC87" s="21" t="e">
        <f t="shared" si="74"/>
        <v>#N/A</v>
      </c>
      <c r="BD87" s="21" t="e">
        <f t="shared" si="74"/>
        <v>#N/A</v>
      </c>
      <c r="BE87" s="21" t="e">
        <f t="shared" si="74"/>
        <v>#N/A</v>
      </c>
      <c r="BF87" s="21" t="e">
        <f t="shared" si="74"/>
        <v>#N/A</v>
      </c>
    </row>
    <row r="88" spans="1:58" s="92" customFormat="1" ht="13.5" thickBot="1">
      <c r="A88" s="82" t="str">
        <f>B83</f>
        <v>Currò S.</v>
      </c>
      <c r="B88" s="83" t="str">
        <f>B84</f>
        <v> Ielapi P.</v>
      </c>
      <c r="C88" s="84"/>
      <c r="D88" s="58">
        <f>AD80</f>
        <v>0</v>
      </c>
      <c r="E88" s="85">
        <f>AE80</f>
        <v>6</v>
      </c>
      <c r="F88" s="81">
        <f t="shared" si="75"/>
        <v>0</v>
      </c>
      <c r="G88" s="81">
        <f t="shared" si="76"/>
        <v>0</v>
      </c>
      <c r="H88" s="81">
        <f t="shared" si="77"/>
        <v>1</v>
      </c>
      <c r="I88" s="187" t="str">
        <f t="shared" si="78"/>
        <v> Pisasale</v>
      </c>
      <c r="J88" s="188"/>
      <c r="K88" s="200"/>
      <c r="L88" s="201"/>
      <c r="N88" s="11">
        <f>N77+O88/100</f>
        <v>6.1</v>
      </c>
      <c r="O88" s="12">
        <v>10</v>
      </c>
      <c r="P88" s="13" t="str">
        <f t="shared" si="65"/>
        <v>-</v>
      </c>
      <c r="Q88" s="13" t="str">
        <f t="shared" si="66"/>
        <v>-</v>
      </c>
      <c r="R88" s="13" t="str">
        <f t="shared" si="67"/>
        <v>-</v>
      </c>
      <c r="S88" s="13" t="str">
        <f t="shared" si="68"/>
        <v>-</v>
      </c>
      <c r="T88" s="13" t="str">
        <f t="shared" si="69"/>
        <v>-</v>
      </c>
      <c r="U88" s="14" t="str">
        <f t="shared" si="70"/>
        <v>-</v>
      </c>
      <c r="V88" s="21"/>
      <c r="W88" s="21"/>
      <c r="X88" s="128"/>
      <c r="Y88" s="128"/>
      <c r="Z88" s="125"/>
      <c r="AA88" s="125"/>
      <c r="AB88" s="126"/>
      <c r="AC88" s="126"/>
      <c r="AD88" s="127"/>
      <c r="AE88" s="127"/>
      <c r="AF88" s="126"/>
      <c r="BA88" s="21">
        <v>87</v>
      </c>
      <c r="BB88" s="21" t="e">
        <f t="shared" si="74"/>
        <v>#N/A</v>
      </c>
      <c r="BC88" s="21" t="e">
        <f t="shared" si="74"/>
        <v>#N/A</v>
      </c>
      <c r="BD88" s="21" t="e">
        <f t="shared" si="74"/>
        <v>#N/A</v>
      </c>
      <c r="BE88" s="21" t="e">
        <f t="shared" si="74"/>
        <v>#N/A</v>
      </c>
      <c r="BF88" s="21" t="e">
        <f t="shared" si="74"/>
        <v>#N/A</v>
      </c>
    </row>
    <row r="89" spans="1:58" s="92" customFormat="1" ht="12.75">
      <c r="A89" s="86" t="str">
        <f>B81</f>
        <v>Murabito</v>
      </c>
      <c r="B89" s="87" t="str">
        <f>B83</f>
        <v>Currò S.</v>
      </c>
      <c r="C89" s="78"/>
      <c r="D89" s="79">
        <f>AD84</f>
        <v>3</v>
      </c>
      <c r="E89" s="80">
        <f>AE84</f>
        <v>2</v>
      </c>
      <c r="F89" s="81">
        <f t="shared" si="75"/>
        <v>1</v>
      </c>
      <c r="G89" s="81">
        <f t="shared" si="76"/>
        <v>0</v>
      </c>
      <c r="H89" s="81">
        <f t="shared" si="77"/>
        <v>0</v>
      </c>
      <c r="I89" s="194" t="str">
        <f t="shared" si="78"/>
        <v>La Torre F.</v>
      </c>
      <c r="J89" s="195"/>
      <c r="K89" s="200"/>
      <c r="L89" s="201"/>
      <c r="N89" s="11">
        <f>N77+O89/100</f>
        <v>6.11</v>
      </c>
      <c r="O89" s="15">
        <v>11</v>
      </c>
      <c r="P89" s="13" t="str">
        <f t="shared" si="65"/>
        <v>-</v>
      </c>
      <c r="Q89" s="13" t="str">
        <f t="shared" si="66"/>
        <v>-</v>
      </c>
      <c r="R89" s="13" t="str">
        <f t="shared" si="67"/>
        <v>-</v>
      </c>
      <c r="S89" s="13" t="str">
        <f t="shared" si="68"/>
        <v>-</v>
      </c>
      <c r="T89" s="13" t="str">
        <f t="shared" si="69"/>
        <v>-</v>
      </c>
      <c r="U89" s="14" t="str">
        <f t="shared" si="70"/>
        <v>-</v>
      </c>
      <c r="V89" s="21"/>
      <c r="W89" s="21"/>
      <c r="X89" s="128"/>
      <c r="Y89" s="128"/>
      <c r="Z89" s="125"/>
      <c r="AA89" s="125"/>
      <c r="AB89" s="126"/>
      <c r="AC89" s="126"/>
      <c r="AD89" s="127"/>
      <c r="AE89" s="127"/>
      <c r="AF89" s="126"/>
      <c r="BA89" s="29">
        <v>88</v>
      </c>
      <c r="BB89" s="21" t="e">
        <f t="shared" si="74"/>
        <v>#N/A</v>
      </c>
      <c r="BC89" s="21" t="e">
        <f t="shared" si="74"/>
        <v>#N/A</v>
      </c>
      <c r="BD89" s="21" t="e">
        <f t="shared" si="74"/>
        <v>#N/A</v>
      </c>
      <c r="BE89" s="21" t="e">
        <f t="shared" si="74"/>
        <v>#N/A</v>
      </c>
      <c r="BF89" s="21" t="e">
        <f t="shared" si="74"/>
        <v>#N/A</v>
      </c>
    </row>
    <row r="90" spans="1:58" s="92" customFormat="1" ht="13.5" thickBot="1">
      <c r="A90" s="82" t="str">
        <f>B82</f>
        <v>Lo Cascio Gius.</v>
      </c>
      <c r="B90" s="83" t="str">
        <f>B84</f>
        <v> Ielapi P.</v>
      </c>
      <c r="C90" s="84"/>
      <c r="D90" s="58">
        <f>AD85</f>
        <v>0</v>
      </c>
      <c r="E90" s="85">
        <v>3</v>
      </c>
      <c r="F90" s="81">
        <f t="shared" si="75"/>
        <v>0</v>
      </c>
      <c r="G90" s="81">
        <f t="shared" si="76"/>
        <v>0</v>
      </c>
      <c r="H90" s="81">
        <f t="shared" si="77"/>
        <v>1</v>
      </c>
      <c r="I90" s="187" t="str">
        <f t="shared" si="78"/>
        <v>Lo Cascio Giud.</v>
      </c>
      <c r="J90" s="188"/>
      <c r="K90" s="200"/>
      <c r="L90" s="201"/>
      <c r="N90" s="16">
        <f>N77+O90/100</f>
        <v>6.12</v>
      </c>
      <c r="O90" s="17">
        <v>12</v>
      </c>
      <c r="P90" s="18" t="str">
        <f t="shared" si="65"/>
        <v>-</v>
      </c>
      <c r="Q90" s="18" t="str">
        <f t="shared" si="66"/>
        <v>-</v>
      </c>
      <c r="R90" s="18" t="str">
        <f t="shared" si="67"/>
        <v>-</v>
      </c>
      <c r="S90" s="18" t="str">
        <f t="shared" si="68"/>
        <v>-</v>
      </c>
      <c r="T90" s="18" t="str">
        <f t="shared" si="69"/>
        <v>-</v>
      </c>
      <c r="U90" s="19" t="str">
        <f t="shared" si="70"/>
        <v>-</v>
      </c>
      <c r="V90" s="21"/>
      <c r="W90" s="21"/>
      <c r="X90" s="128"/>
      <c r="Y90" s="128"/>
      <c r="Z90" s="125"/>
      <c r="AA90" s="125"/>
      <c r="AB90" s="126"/>
      <c r="AC90" s="126"/>
      <c r="AD90" s="127"/>
      <c r="AE90" s="127"/>
      <c r="AF90" s="126"/>
      <c r="BA90" s="21">
        <v>89</v>
      </c>
      <c r="BB90" s="21" t="e">
        <f t="shared" si="74"/>
        <v>#N/A</v>
      </c>
      <c r="BC90" s="21" t="e">
        <f t="shared" si="74"/>
        <v>#N/A</v>
      </c>
      <c r="BD90" s="21" t="e">
        <f t="shared" si="74"/>
        <v>#N/A</v>
      </c>
      <c r="BE90" s="21" t="e">
        <f t="shared" si="74"/>
        <v>#N/A</v>
      </c>
      <c r="BF90" s="21" t="e">
        <f t="shared" si="74"/>
        <v>#N/A</v>
      </c>
    </row>
    <row r="91" spans="1:58" s="92" customFormat="1" ht="13.5" thickBot="1">
      <c r="A91" s="86" t="str">
        <f>B81</f>
        <v>Murabito</v>
      </c>
      <c r="B91" s="87" t="str">
        <f>B84</f>
        <v> Ielapi P.</v>
      </c>
      <c r="C91" s="78"/>
      <c r="D91" s="79">
        <f>AD89</f>
        <v>0</v>
      </c>
      <c r="E91" s="80">
        <v>1</v>
      </c>
      <c r="F91" s="81">
        <f t="shared" si="75"/>
        <v>0</v>
      </c>
      <c r="G91" s="81">
        <f t="shared" si="76"/>
        <v>0</v>
      </c>
      <c r="H91" s="81">
        <f t="shared" si="77"/>
        <v>1</v>
      </c>
      <c r="I91" s="194" t="str">
        <f t="shared" si="78"/>
        <v> Pisasale</v>
      </c>
      <c r="J91" s="195"/>
      <c r="K91" s="200"/>
      <c r="L91" s="201"/>
      <c r="N91" s="20"/>
      <c r="O91" s="21"/>
      <c r="P91" s="21"/>
      <c r="Q91" s="21"/>
      <c r="R91" s="21"/>
      <c r="S91" s="21"/>
      <c r="T91" s="21"/>
      <c r="U91" s="21"/>
      <c r="V91" s="21"/>
      <c r="W91" s="21"/>
      <c r="X91" s="128"/>
      <c r="Y91" s="128"/>
      <c r="Z91" s="125"/>
      <c r="AA91" s="125"/>
      <c r="AB91" s="126"/>
      <c r="AC91" s="126"/>
      <c r="AD91" s="127"/>
      <c r="AE91" s="127"/>
      <c r="AF91" s="126"/>
      <c r="BA91" s="21">
        <v>90</v>
      </c>
      <c r="BB91" s="21" t="e">
        <f t="shared" si="74"/>
        <v>#N/A</v>
      </c>
      <c r="BC91" s="21" t="e">
        <f t="shared" si="74"/>
        <v>#N/A</v>
      </c>
      <c r="BD91" s="21" t="e">
        <f t="shared" si="74"/>
        <v>#N/A</v>
      </c>
      <c r="BE91" s="21" t="e">
        <f t="shared" si="74"/>
        <v>#N/A</v>
      </c>
      <c r="BF91" s="21" t="e">
        <f t="shared" si="74"/>
        <v>#N/A</v>
      </c>
    </row>
    <row r="92" spans="1:58" s="92" customFormat="1" ht="13.5" thickBot="1">
      <c r="A92" s="82" t="str">
        <f>B82</f>
        <v>Lo Cascio Gius.</v>
      </c>
      <c r="B92" s="83" t="str">
        <f>B83</f>
        <v>Currò S.</v>
      </c>
      <c r="C92" s="84"/>
      <c r="D92" s="58">
        <v>3</v>
      </c>
      <c r="E92" s="85">
        <v>2</v>
      </c>
      <c r="F92" s="81">
        <f t="shared" si="75"/>
        <v>1</v>
      </c>
      <c r="G92" s="81">
        <f t="shared" si="76"/>
        <v>0</v>
      </c>
      <c r="H92" s="81">
        <f t="shared" si="77"/>
        <v>0</v>
      </c>
      <c r="I92" s="187" t="str">
        <f t="shared" si="78"/>
        <v>Lo Cascio Giud.</v>
      </c>
      <c r="J92" s="188"/>
      <c r="K92" s="202"/>
      <c r="L92" s="203"/>
      <c r="N92" s="1">
        <v>7</v>
      </c>
      <c r="O92" s="207" t="s">
        <v>79</v>
      </c>
      <c r="P92" s="208"/>
      <c r="Q92" s="208"/>
      <c r="R92" s="208"/>
      <c r="S92" s="208"/>
      <c r="T92" s="208"/>
      <c r="U92" s="209"/>
      <c r="V92" s="21"/>
      <c r="W92" s="21"/>
      <c r="X92" s="128"/>
      <c r="Y92" s="129"/>
      <c r="Z92" s="125"/>
      <c r="AA92" s="125"/>
      <c r="AB92" s="126"/>
      <c r="AC92" s="126"/>
      <c r="AD92" s="127"/>
      <c r="AE92" s="127"/>
      <c r="AF92" s="126"/>
      <c r="BA92" s="29">
        <v>91</v>
      </c>
      <c r="BB92" s="21" t="e">
        <f aca="true" t="shared" si="79" ref="BB92:BF97">VLOOKUP($BA92&amp;BB$1,$K:$L,2,)</f>
        <v>#N/A</v>
      </c>
      <c r="BC92" s="21" t="e">
        <f t="shared" si="79"/>
        <v>#N/A</v>
      </c>
      <c r="BD92" s="21" t="e">
        <f t="shared" si="79"/>
        <v>#N/A</v>
      </c>
      <c r="BE92" s="21" t="e">
        <f t="shared" si="79"/>
        <v>#N/A</v>
      </c>
      <c r="BF92" s="21" t="e">
        <f t="shared" si="79"/>
        <v>#N/A</v>
      </c>
    </row>
    <row r="93" spans="1:58" ht="13.5" thickBot="1">
      <c r="A93" s="89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1"/>
      <c r="N93" s="22" t="s">
        <v>80</v>
      </c>
      <c r="O93" s="3" t="s">
        <v>81</v>
      </c>
      <c r="P93" s="3" t="s">
        <v>82</v>
      </c>
      <c r="Q93" s="4" t="s">
        <v>83</v>
      </c>
      <c r="R93" s="4" t="s">
        <v>84</v>
      </c>
      <c r="S93" s="5" t="s">
        <v>85</v>
      </c>
      <c r="T93" s="5"/>
      <c r="U93" s="3" t="s">
        <v>24</v>
      </c>
      <c r="V93" s="21"/>
      <c r="W93" s="21"/>
      <c r="Z93" s="125"/>
      <c r="AA93" s="125"/>
      <c r="AB93" s="126"/>
      <c r="AC93" s="126"/>
      <c r="AD93" s="130"/>
      <c r="AE93" s="127"/>
      <c r="AF93" s="126"/>
      <c r="BA93" s="21">
        <v>92</v>
      </c>
      <c r="BB93" s="21" t="e">
        <f t="shared" si="79"/>
        <v>#N/A</v>
      </c>
      <c r="BC93" s="21" t="e">
        <f t="shared" si="79"/>
        <v>#N/A</v>
      </c>
      <c r="BD93" s="21" t="e">
        <f t="shared" si="79"/>
        <v>#N/A</v>
      </c>
      <c r="BE93" s="21" t="e">
        <f t="shared" si="79"/>
        <v>#N/A</v>
      </c>
      <c r="BF93" s="21" t="e">
        <f t="shared" si="79"/>
        <v>#N/A</v>
      </c>
    </row>
    <row r="94" spans="14:58" ht="12.75">
      <c r="N94" s="6">
        <f>N92+O94/100</f>
        <v>7.01</v>
      </c>
      <c r="O94" s="7">
        <v>1</v>
      </c>
      <c r="P94" s="8" t="str">
        <f aca="true" t="shared" si="80" ref="P94:P105">_xlfn.IFERROR(VLOOKUP(N94,$X:$AF,4,FALSE),"-")</f>
        <v>Br</v>
      </c>
      <c r="Q94" s="8" t="str">
        <f aca="true" t="shared" si="81" ref="Q94:Q105">_xlfn.IFERROR(VLOOKUP(N94,$X:$AF,5,FALSE),"-")</f>
        <v>Cotronei</v>
      </c>
      <c r="R94" s="9" t="str">
        <f aca="true" t="shared" si="82" ref="R94:R105">_xlfn.IFERROR(VLOOKUP(N94,$X:$AF,6,FALSE),"-")</f>
        <v>Lo Presti A.</v>
      </c>
      <c r="S94" s="9">
        <f aca="true" t="shared" si="83" ref="S94:S105">_xlfn.IFERROR(VLOOKUP(N94,$X:$AF,7,FALSE),"-")</f>
        <v>0</v>
      </c>
      <c r="T94" s="9">
        <f aca="true" t="shared" si="84" ref="T94:T105">_xlfn.IFERROR(VLOOKUP(N94,$X:$AF,8,FALSE),"-")</f>
        <v>0</v>
      </c>
      <c r="U94" s="10">
        <f aca="true" t="shared" si="85" ref="U94:U105">_xlfn.IFERROR(VLOOKUP(N94,$X:$AF,9,FALSE),"-")</f>
        <v>0</v>
      </c>
      <c r="V94" s="21"/>
      <c r="W94" s="21"/>
      <c r="Y94" s="131"/>
      <c r="Z94" s="125"/>
      <c r="AA94" s="125"/>
      <c r="AB94" s="132"/>
      <c r="AC94" s="132"/>
      <c r="AD94" s="133"/>
      <c r="AE94" s="133"/>
      <c r="AF94" s="132"/>
      <c r="BA94" s="21">
        <v>93</v>
      </c>
      <c r="BB94" s="21" t="e">
        <f t="shared" si="79"/>
        <v>#N/A</v>
      </c>
      <c r="BC94" s="21" t="e">
        <f t="shared" si="79"/>
        <v>#N/A</v>
      </c>
      <c r="BD94" s="21" t="e">
        <f t="shared" si="79"/>
        <v>#N/A</v>
      </c>
      <c r="BE94" s="21" t="e">
        <f t="shared" si="79"/>
        <v>#N/A</v>
      </c>
      <c r="BF94" s="21" t="e">
        <f t="shared" si="79"/>
        <v>#N/A</v>
      </c>
    </row>
    <row r="95" spans="14:58" ht="13.5" thickBot="1">
      <c r="N95" s="11">
        <f>N92+O95/100</f>
        <v>7.02</v>
      </c>
      <c r="O95" s="12">
        <v>2</v>
      </c>
      <c r="P95" s="13" t="str">
        <f t="shared" si="80"/>
        <v>Br</v>
      </c>
      <c r="Q95" s="13" t="str">
        <f t="shared" si="81"/>
        <v>Giliberto</v>
      </c>
      <c r="R95" s="13" t="str">
        <f t="shared" si="82"/>
        <v>Mandanici</v>
      </c>
      <c r="S95" s="13">
        <f t="shared" si="83"/>
        <v>0</v>
      </c>
      <c r="T95" s="13">
        <f t="shared" si="84"/>
        <v>0</v>
      </c>
      <c r="U95" s="14">
        <f t="shared" si="85"/>
        <v>0</v>
      </c>
      <c r="V95" s="21"/>
      <c r="W95" s="21"/>
      <c r="Z95" s="134"/>
      <c r="AA95" s="134"/>
      <c r="AB95" s="134"/>
      <c r="AC95" s="134"/>
      <c r="AD95" s="134"/>
      <c r="AE95" s="134"/>
      <c r="AF95" s="134"/>
      <c r="BA95" s="29">
        <v>94</v>
      </c>
      <c r="BB95" s="21" t="e">
        <f t="shared" si="79"/>
        <v>#N/A</v>
      </c>
      <c r="BC95" s="21" t="e">
        <f t="shared" si="79"/>
        <v>#N/A</v>
      </c>
      <c r="BD95" s="21" t="e">
        <f t="shared" si="79"/>
        <v>#N/A</v>
      </c>
      <c r="BE95" s="21" t="e">
        <f t="shared" si="79"/>
        <v>#N/A</v>
      </c>
      <c r="BF95" s="21" t="e">
        <f t="shared" si="79"/>
        <v>#N/A</v>
      </c>
    </row>
    <row r="96" spans="1:58" ht="13.5" thickBot="1">
      <c r="A96" s="26" t="s">
        <v>16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8"/>
      <c r="N96" s="11">
        <f>N92+O96/100</f>
        <v>7.03</v>
      </c>
      <c r="O96" s="12">
        <v>3</v>
      </c>
      <c r="P96" s="13" t="str">
        <f t="shared" si="80"/>
        <v>-</v>
      </c>
      <c r="Q96" s="13" t="str">
        <f t="shared" si="81"/>
        <v>-</v>
      </c>
      <c r="R96" s="13" t="str">
        <f t="shared" si="82"/>
        <v>-</v>
      </c>
      <c r="S96" s="13" t="str">
        <f t="shared" si="83"/>
        <v>-</v>
      </c>
      <c r="T96" s="13" t="str">
        <f t="shared" si="84"/>
        <v>-</v>
      </c>
      <c r="U96" s="14" t="str">
        <f t="shared" si="85"/>
        <v>-</v>
      </c>
      <c r="V96" s="29"/>
      <c r="W96" s="101" t="str">
        <f>IF(COUNTIF(X:X,X96)&gt;1,"X","")</f>
        <v>X</v>
      </c>
      <c r="X96" s="105"/>
      <c r="Y96" s="105"/>
      <c r="Z96" s="197" t="str">
        <f>"PARTITE "&amp;A96</f>
        <v>PARTITE GIRONE 6</v>
      </c>
      <c r="AA96" s="198"/>
      <c r="AB96" s="198"/>
      <c r="AC96" s="198"/>
      <c r="AD96" s="198"/>
      <c r="AE96" s="198"/>
      <c r="AF96" s="199"/>
      <c r="BA96" s="21">
        <v>95</v>
      </c>
      <c r="BB96" s="21" t="e">
        <f t="shared" si="79"/>
        <v>#N/A</v>
      </c>
      <c r="BC96" s="21" t="e">
        <f t="shared" si="79"/>
        <v>#N/A</v>
      </c>
      <c r="BD96" s="21" t="e">
        <f t="shared" si="79"/>
        <v>#N/A</v>
      </c>
      <c r="BE96" s="21" t="e">
        <f t="shared" si="79"/>
        <v>#N/A</v>
      </c>
      <c r="BF96" s="21" t="e">
        <f t="shared" si="79"/>
        <v>#N/A</v>
      </c>
    </row>
    <row r="97" spans="1:58" ht="13.5" thickBo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/>
      <c r="N97" s="11">
        <f>N92+O97/100</f>
        <v>7.04</v>
      </c>
      <c r="O97" s="12">
        <v>4</v>
      </c>
      <c r="P97" s="13" t="str">
        <f t="shared" si="80"/>
        <v>-</v>
      </c>
      <c r="Q97" s="13" t="str">
        <f t="shared" si="81"/>
        <v>-</v>
      </c>
      <c r="R97" s="13" t="str">
        <f t="shared" si="82"/>
        <v>-</v>
      </c>
      <c r="S97" s="13" t="str">
        <f t="shared" si="83"/>
        <v>-</v>
      </c>
      <c r="T97" s="13" t="str">
        <f t="shared" si="84"/>
        <v>-</v>
      </c>
      <c r="U97" s="14" t="str">
        <f t="shared" si="85"/>
        <v>-</v>
      </c>
      <c r="V97" s="21"/>
      <c r="W97" s="102"/>
      <c r="X97" s="106" t="s">
        <v>80</v>
      </c>
      <c r="Y97" s="106" t="s">
        <v>78</v>
      </c>
      <c r="Z97" s="106" t="s">
        <v>23</v>
      </c>
      <c r="AA97" s="106" t="s">
        <v>35</v>
      </c>
      <c r="AB97" s="107" t="s">
        <v>74</v>
      </c>
      <c r="AC97" s="107" t="s">
        <v>74</v>
      </c>
      <c r="AD97" s="205" t="s">
        <v>11</v>
      </c>
      <c r="AE97" s="206"/>
      <c r="AF97" s="106" t="s">
        <v>24</v>
      </c>
      <c r="BA97" s="21">
        <v>96</v>
      </c>
      <c r="BB97" s="21" t="e">
        <f t="shared" si="79"/>
        <v>#N/A</v>
      </c>
      <c r="BC97" s="21" t="e">
        <f t="shared" si="79"/>
        <v>#N/A</v>
      </c>
      <c r="BD97" s="21" t="e">
        <f t="shared" si="79"/>
        <v>#N/A</v>
      </c>
      <c r="BE97" s="21" t="e">
        <f t="shared" si="79"/>
        <v>#N/A</v>
      </c>
      <c r="BF97" s="21" t="e">
        <f t="shared" si="79"/>
        <v>#N/A</v>
      </c>
    </row>
    <row r="98" spans="1:32" ht="13.5" thickBot="1">
      <c r="A98" s="33"/>
      <c r="B98" s="34"/>
      <c r="C98" s="35"/>
      <c r="D98" s="35"/>
      <c r="E98" s="35"/>
      <c r="F98" s="35"/>
      <c r="G98" s="36"/>
      <c r="H98" s="36"/>
      <c r="I98" s="35"/>
      <c r="J98" s="35"/>
      <c r="K98" s="35"/>
      <c r="L98" s="37"/>
      <c r="N98" s="11">
        <f>N92+O98/100</f>
        <v>7.05</v>
      </c>
      <c r="O98" s="12">
        <v>5</v>
      </c>
      <c r="P98" s="13" t="str">
        <f t="shared" si="80"/>
        <v>Br</v>
      </c>
      <c r="Q98" s="13" t="str">
        <f t="shared" si="81"/>
        <v>Bucca</v>
      </c>
      <c r="R98" s="13" t="str">
        <f t="shared" si="82"/>
        <v>-</v>
      </c>
      <c r="S98" s="13">
        <f t="shared" si="83"/>
        <v>0</v>
      </c>
      <c r="T98" s="13">
        <f t="shared" si="84"/>
        <v>0</v>
      </c>
      <c r="U98" s="14">
        <f t="shared" si="85"/>
        <v>0</v>
      </c>
      <c r="V98" s="92"/>
      <c r="W98" s="102">
        <f aca="true" t="shared" si="86" ref="W98:W103">IF(COUNTIF(X$1:X$65536,X98)&gt;1,"X","")</f>
      </c>
      <c r="X98" s="179">
        <f aca="true" t="shared" si="87" ref="X98:X103">Y98+Z98/100</f>
        <v>2.05</v>
      </c>
      <c r="Y98" s="109">
        <v>2</v>
      </c>
      <c r="Z98" s="109">
        <v>5</v>
      </c>
      <c r="AA98" s="110" t="s">
        <v>76</v>
      </c>
      <c r="AB98" s="111" t="str">
        <f aca="true" t="shared" si="88" ref="AB98:AC103">A106</f>
        <v>Lo Presti A.</v>
      </c>
      <c r="AC98" s="112" t="str">
        <f t="shared" si="88"/>
        <v>La Torre F.</v>
      </c>
      <c r="AD98" s="113">
        <v>5</v>
      </c>
      <c r="AE98" s="114">
        <v>0</v>
      </c>
      <c r="AF98" s="115" t="str">
        <f>B81</f>
        <v>Murabito</v>
      </c>
    </row>
    <row r="99" spans="1:53" s="29" customFormat="1" ht="13.5" customHeight="1" thickBot="1">
      <c r="A99" s="33"/>
      <c r="B99" s="38" t="s">
        <v>74</v>
      </c>
      <c r="C99" s="39" t="s">
        <v>1</v>
      </c>
      <c r="D99" s="40" t="s">
        <v>2</v>
      </c>
      <c r="E99" s="40" t="s">
        <v>3</v>
      </c>
      <c r="F99" s="41" t="s">
        <v>4</v>
      </c>
      <c r="G99" s="41" t="s">
        <v>5</v>
      </c>
      <c r="H99" s="41" t="s">
        <v>6</v>
      </c>
      <c r="I99" s="40" t="s">
        <v>7</v>
      </c>
      <c r="J99" s="42" t="s">
        <v>8</v>
      </c>
      <c r="K99" s="43"/>
      <c r="L99" s="38" t="s">
        <v>99</v>
      </c>
      <c r="N99" s="11">
        <f>N92+O99/100</f>
        <v>7.06</v>
      </c>
      <c r="O99" s="12">
        <v>6</v>
      </c>
      <c r="P99" s="13" t="str">
        <f t="shared" si="80"/>
        <v>Br</v>
      </c>
      <c r="Q99" s="13" t="str">
        <f t="shared" si="81"/>
        <v>Cannavò</v>
      </c>
      <c r="R99" s="13" t="str">
        <f t="shared" si="82"/>
        <v>-</v>
      </c>
      <c r="S99" s="13">
        <f t="shared" si="83"/>
        <v>0</v>
      </c>
      <c r="T99" s="13">
        <f t="shared" si="84"/>
        <v>0</v>
      </c>
      <c r="U99" s="14">
        <f t="shared" si="85"/>
        <v>0</v>
      </c>
      <c r="V99" s="21"/>
      <c r="W99" s="102">
        <f t="shared" si="86"/>
      </c>
      <c r="X99" s="180">
        <f t="shared" si="87"/>
        <v>2.06</v>
      </c>
      <c r="Y99" s="117">
        <v>2</v>
      </c>
      <c r="Z99" s="117">
        <v>6</v>
      </c>
      <c r="AA99" s="118" t="s">
        <v>76</v>
      </c>
      <c r="AB99" s="119" t="str">
        <f t="shared" si="88"/>
        <v>Lo Cascio Giud.</v>
      </c>
      <c r="AC99" s="120" t="str">
        <f t="shared" si="88"/>
        <v> Pisasale</v>
      </c>
      <c r="AD99" s="121">
        <v>0</v>
      </c>
      <c r="AE99" s="122">
        <v>3</v>
      </c>
      <c r="AF99" s="123" t="str">
        <f>B84</f>
        <v> Ielapi P.</v>
      </c>
      <c r="BA99" s="21"/>
    </row>
    <row r="100" spans="1:53" ht="12.75">
      <c r="A100" s="44">
        <f>C100*1000+J100*50+H100+0.9</f>
        <v>6256.9</v>
      </c>
      <c r="B100" s="45" t="str">
        <f>Player!A6</f>
        <v>Lo Presti A.</v>
      </c>
      <c r="C100" s="46">
        <f>3*E100+F100</f>
        <v>6</v>
      </c>
      <c r="D100" s="47">
        <f>SUM(E100:G100)</f>
        <v>3</v>
      </c>
      <c r="E100" s="47">
        <f>SUM(F106+F108+F110)</f>
        <v>2</v>
      </c>
      <c r="F100" s="48">
        <f>SUM(G106+G108+G110)</f>
        <v>0</v>
      </c>
      <c r="G100" s="48">
        <f>SUM(H106+H108+H110)</f>
        <v>1</v>
      </c>
      <c r="H100" s="48">
        <f>SUM(D106+D108+D110)</f>
        <v>6</v>
      </c>
      <c r="I100" s="47">
        <f>SUM(E106+E108+E110)</f>
        <v>1</v>
      </c>
      <c r="J100" s="49">
        <f>H100-I100</f>
        <v>5</v>
      </c>
      <c r="K100" s="50" t="s">
        <v>43</v>
      </c>
      <c r="L100" s="51" t="s">
        <v>144</v>
      </c>
      <c r="N100" s="11">
        <f>N92+O100/100</f>
        <v>7.07</v>
      </c>
      <c r="O100" s="15">
        <v>7</v>
      </c>
      <c r="P100" s="13" t="str">
        <f t="shared" si="80"/>
        <v>Br</v>
      </c>
      <c r="Q100" s="13" t="str">
        <f t="shared" si="81"/>
        <v>Murabito</v>
      </c>
      <c r="R100" s="13" t="str">
        <f t="shared" si="82"/>
        <v>Galizia</v>
      </c>
      <c r="S100" s="13">
        <f t="shared" si="83"/>
        <v>0</v>
      </c>
      <c r="T100" s="13">
        <f t="shared" si="84"/>
        <v>0</v>
      </c>
      <c r="U100" s="14">
        <f t="shared" si="85"/>
        <v>0</v>
      </c>
      <c r="V100" s="21"/>
      <c r="W100" s="102">
        <f t="shared" si="86"/>
      </c>
      <c r="X100" s="179">
        <f t="shared" si="87"/>
        <v>4.05</v>
      </c>
      <c r="Y100" s="109">
        <v>4</v>
      </c>
      <c r="Z100" s="109">
        <v>5</v>
      </c>
      <c r="AA100" s="110" t="s">
        <v>76</v>
      </c>
      <c r="AB100" s="111" t="str">
        <f t="shared" si="88"/>
        <v>Lo Presti A.</v>
      </c>
      <c r="AC100" s="112" t="str">
        <f t="shared" si="88"/>
        <v>Lo Cascio Giud.</v>
      </c>
      <c r="AD100" s="113">
        <v>0</v>
      </c>
      <c r="AE100" s="114">
        <v>1</v>
      </c>
      <c r="AF100" s="115" t="str">
        <f>B82</f>
        <v>Lo Cascio Gius.</v>
      </c>
      <c r="BA100" s="29"/>
    </row>
    <row r="101" spans="1:53" s="92" customFormat="1" ht="13.5" thickBot="1">
      <c r="A101" s="44">
        <f>C101*1000+J101*50+H101+0.8</f>
        <v>-749.2</v>
      </c>
      <c r="B101" s="52" t="str">
        <f>Player!A13</f>
        <v>La Torre F.</v>
      </c>
      <c r="C101" s="53">
        <f>3*E101+F101</f>
        <v>0</v>
      </c>
      <c r="D101" s="54">
        <f>SUM(E101:G101)</f>
        <v>3</v>
      </c>
      <c r="E101" s="54">
        <f>SUM(H106+F109+F111)</f>
        <v>0</v>
      </c>
      <c r="F101" s="55">
        <f>SUM(G106+G109+G111)</f>
        <v>0</v>
      </c>
      <c r="G101" s="55">
        <f>SUM(F106+H109+H111)</f>
        <v>3</v>
      </c>
      <c r="H101" s="55">
        <f>SUM(E106+D109+D111)</f>
        <v>0</v>
      </c>
      <c r="I101" s="55">
        <f>SUM(D106+E109+E111)</f>
        <v>15</v>
      </c>
      <c r="J101" s="56">
        <f>H101-I101</f>
        <v>-15</v>
      </c>
      <c r="K101" s="50" t="s">
        <v>44</v>
      </c>
      <c r="L101" s="51" t="s">
        <v>120</v>
      </c>
      <c r="N101" s="11">
        <f>N92+O101/100</f>
        <v>7.08</v>
      </c>
      <c r="O101" s="12">
        <v>8</v>
      </c>
      <c r="P101" s="13" t="str">
        <f t="shared" si="80"/>
        <v>Br</v>
      </c>
      <c r="Q101" s="13" t="str">
        <f t="shared" si="81"/>
        <v>Cuzzocrea L.</v>
      </c>
      <c r="R101" s="13" t="str">
        <f t="shared" si="82"/>
        <v>Cuzzocrea M.</v>
      </c>
      <c r="S101" s="13">
        <f t="shared" si="83"/>
        <v>0</v>
      </c>
      <c r="T101" s="13">
        <f t="shared" si="84"/>
        <v>0</v>
      </c>
      <c r="U101" s="14">
        <f t="shared" si="85"/>
        <v>0</v>
      </c>
      <c r="V101" s="21"/>
      <c r="W101" s="102">
        <f t="shared" si="86"/>
      </c>
      <c r="X101" s="180">
        <f t="shared" si="87"/>
        <v>4.06</v>
      </c>
      <c r="Y101" s="117">
        <v>4</v>
      </c>
      <c r="Z101" s="117">
        <v>6</v>
      </c>
      <c r="AA101" s="118" t="s">
        <v>76</v>
      </c>
      <c r="AB101" s="119" t="str">
        <f t="shared" si="88"/>
        <v>La Torre F.</v>
      </c>
      <c r="AC101" s="120" t="str">
        <f t="shared" si="88"/>
        <v> Pisasale</v>
      </c>
      <c r="AD101" s="121">
        <v>0</v>
      </c>
      <c r="AE101" s="122">
        <v>5</v>
      </c>
      <c r="AF101" s="123" t="str">
        <f>B83</f>
        <v>Currò S.</v>
      </c>
      <c r="BA101" s="21"/>
    </row>
    <row r="102" spans="1:53" ht="12.75">
      <c r="A102" s="44">
        <f>C102*1000+J102*50+H102+0.7</f>
        <v>6156.7</v>
      </c>
      <c r="B102" s="52" t="str">
        <f>Player!A24</f>
        <v>Lo Cascio Giud.</v>
      </c>
      <c r="C102" s="53">
        <f>3*E102+F102</f>
        <v>6</v>
      </c>
      <c r="D102" s="54">
        <f>SUM(E102:G102)</f>
        <v>3</v>
      </c>
      <c r="E102" s="54">
        <f>SUM(F107+H108+H111)</f>
        <v>2</v>
      </c>
      <c r="F102" s="55">
        <f>SUM(G107+G108+G111)</f>
        <v>0</v>
      </c>
      <c r="G102" s="55">
        <f>SUM(H107+F108+F111)</f>
        <v>1</v>
      </c>
      <c r="H102" s="55">
        <f>SUM(D107+E108+E111)</f>
        <v>6</v>
      </c>
      <c r="I102" s="55">
        <f>SUM(E107+D108+D111)</f>
        <v>3</v>
      </c>
      <c r="J102" s="56">
        <f>H102-I102</f>
        <v>3</v>
      </c>
      <c r="K102" s="50" t="s">
        <v>45</v>
      </c>
      <c r="L102" s="51" t="s">
        <v>137</v>
      </c>
      <c r="N102" s="11">
        <f>N92+O102/100</f>
        <v>7.09</v>
      </c>
      <c r="O102" s="12">
        <v>9</v>
      </c>
      <c r="P102" s="13" t="str">
        <f t="shared" si="80"/>
        <v>-</v>
      </c>
      <c r="Q102" s="13" t="str">
        <f t="shared" si="81"/>
        <v>-</v>
      </c>
      <c r="R102" s="13" t="str">
        <f t="shared" si="82"/>
        <v>-</v>
      </c>
      <c r="S102" s="13" t="str">
        <f t="shared" si="83"/>
        <v>-</v>
      </c>
      <c r="T102" s="13" t="str">
        <f t="shared" si="84"/>
        <v>-</v>
      </c>
      <c r="U102" s="14" t="str">
        <f t="shared" si="85"/>
        <v>-</v>
      </c>
      <c r="V102" s="21"/>
      <c r="W102" s="102">
        <f t="shared" si="86"/>
      </c>
      <c r="X102" s="179">
        <f t="shared" si="87"/>
        <v>6.05</v>
      </c>
      <c r="Y102" s="109">
        <v>6</v>
      </c>
      <c r="Z102" s="109">
        <v>5</v>
      </c>
      <c r="AA102" s="110" t="s">
        <v>76</v>
      </c>
      <c r="AB102" s="111" t="str">
        <f t="shared" si="88"/>
        <v>Lo Presti A.</v>
      </c>
      <c r="AC102" s="112" t="str">
        <f t="shared" si="88"/>
        <v> Pisasale</v>
      </c>
      <c r="AD102" s="113"/>
      <c r="AE102" s="114"/>
      <c r="AF102" s="115" t="str">
        <f>B84</f>
        <v> Ielapi P.</v>
      </c>
      <c r="BA102" s="92"/>
    </row>
    <row r="103" spans="1:32" ht="13.5" thickBot="1">
      <c r="A103" s="44">
        <f>C103*1000+J103*50+H103+0.6</f>
        <v>6358.6</v>
      </c>
      <c r="B103" s="57" t="str">
        <f>Player!A31</f>
        <v> Pisasale</v>
      </c>
      <c r="C103" s="58">
        <f>3*E103+F103</f>
        <v>6</v>
      </c>
      <c r="D103" s="59">
        <f>SUM(E103:G103)</f>
        <v>3</v>
      </c>
      <c r="E103" s="59">
        <f>SUM(H107+H109+H110)</f>
        <v>2</v>
      </c>
      <c r="F103" s="59">
        <f>SUM(G107+G109+G110)</f>
        <v>0</v>
      </c>
      <c r="G103" s="60">
        <f>SUM(F107+F109+F110)</f>
        <v>1</v>
      </c>
      <c r="H103" s="60">
        <f>SUM(E107+E109+E110)</f>
        <v>8</v>
      </c>
      <c r="I103" s="60">
        <f>SUM(D107+D109+D110)</f>
        <v>1</v>
      </c>
      <c r="J103" s="61">
        <f>H103-I103</f>
        <v>7</v>
      </c>
      <c r="K103" s="62" t="s">
        <v>55</v>
      </c>
      <c r="L103" s="63" t="s">
        <v>127</v>
      </c>
      <c r="N103" s="11">
        <f>N92+O103/100</f>
        <v>7.1</v>
      </c>
      <c r="O103" s="12">
        <v>10</v>
      </c>
      <c r="P103" s="13" t="str">
        <f t="shared" si="80"/>
        <v>-</v>
      </c>
      <c r="Q103" s="13" t="str">
        <f t="shared" si="81"/>
        <v>-</v>
      </c>
      <c r="R103" s="13" t="str">
        <f t="shared" si="82"/>
        <v>-</v>
      </c>
      <c r="S103" s="13" t="str">
        <f t="shared" si="83"/>
        <v>-</v>
      </c>
      <c r="T103" s="13" t="str">
        <f t="shared" si="84"/>
        <v>-</v>
      </c>
      <c r="U103" s="14" t="str">
        <f t="shared" si="85"/>
        <v>-</v>
      </c>
      <c r="V103" s="21"/>
      <c r="W103" s="103">
        <f t="shared" si="86"/>
      </c>
      <c r="X103" s="180">
        <f t="shared" si="87"/>
        <v>6.06</v>
      </c>
      <c r="Y103" s="117">
        <v>6</v>
      </c>
      <c r="Z103" s="117">
        <v>6</v>
      </c>
      <c r="AA103" s="118" t="s">
        <v>76</v>
      </c>
      <c r="AB103" s="119" t="str">
        <f t="shared" si="88"/>
        <v>La Torre F.</v>
      </c>
      <c r="AC103" s="120" t="str">
        <f t="shared" si="88"/>
        <v>Lo Cascio Giud.</v>
      </c>
      <c r="AD103" s="121">
        <v>0</v>
      </c>
      <c r="AE103" s="122">
        <v>5</v>
      </c>
      <c r="AF103" s="123" t="str">
        <f>B83</f>
        <v>Currò S.</v>
      </c>
    </row>
    <row r="104" spans="1:32" ht="13.5" thickBot="1">
      <c r="A104" s="64"/>
      <c r="B104" s="65"/>
      <c r="C104" s="66"/>
      <c r="D104" s="66"/>
      <c r="E104" s="66"/>
      <c r="F104" s="67"/>
      <c r="G104" s="67"/>
      <c r="H104" s="68"/>
      <c r="I104" s="66"/>
      <c r="J104" s="66"/>
      <c r="K104" s="69"/>
      <c r="L104" s="70"/>
      <c r="N104" s="11">
        <f>N92+O104/100</f>
        <v>7.11</v>
      </c>
      <c r="O104" s="15">
        <v>11</v>
      </c>
      <c r="P104" s="13" t="str">
        <f t="shared" si="80"/>
        <v>-</v>
      </c>
      <c r="Q104" s="13" t="str">
        <f t="shared" si="81"/>
        <v>-</v>
      </c>
      <c r="R104" s="13" t="str">
        <f t="shared" si="82"/>
        <v>-</v>
      </c>
      <c r="S104" s="13" t="str">
        <f t="shared" si="83"/>
        <v>-</v>
      </c>
      <c r="T104" s="13" t="str">
        <f t="shared" si="84"/>
        <v>-</v>
      </c>
      <c r="U104" s="14" t="str">
        <f t="shared" si="85"/>
        <v>-</v>
      </c>
      <c r="V104" s="92"/>
      <c r="W104" s="71"/>
      <c r="X104" s="131"/>
      <c r="Z104" s="125"/>
      <c r="AA104" s="125"/>
      <c r="AB104" s="135"/>
      <c r="AC104" s="135"/>
      <c r="AD104" s="127"/>
      <c r="AE104" s="127"/>
      <c r="AF104" s="127"/>
    </row>
    <row r="105" spans="1:32" ht="13.5" thickBot="1">
      <c r="A105" s="72" t="s">
        <v>74</v>
      </c>
      <c r="B105" s="73" t="s">
        <v>74</v>
      </c>
      <c r="C105" s="74"/>
      <c r="D105" s="191" t="s">
        <v>11</v>
      </c>
      <c r="E105" s="192"/>
      <c r="F105" s="34"/>
      <c r="G105" s="75"/>
      <c r="H105" s="34"/>
      <c r="I105" s="191" t="s">
        <v>24</v>
      </c>
      <c r="J105" s="193"/>
      <c r="K105" s="191" t="s">
        <v>100</v>
      </c>
      <c r="L105" s="192"/>
      <c r="N105" s="16">
        <f>N92+O105/100</f>
        <v>7.12</v>
      </c>
      <c r="O105" s="17">
        <v>12</v>
      </c>
      <c r="P105" s="18" t="str">
        <f t="shared" si="80"/>
        <v>-</v>
      </c>
      <c r="Q105" s="18" t="str">
        <f t="shared" si="81"/>
        <v>-</v>
      </c>
      <c r="R105" s="18" t="str">
        <f t="shared" si="82"/>
        <v>-</v>
      </c>
      <c r="S105" s="18" t="str">
        <f t="shared" si="83"/>
        <v>-</v>
      </c>
      <c r="T105" s="18" t="str">
        <f t="shared" si="84"/>
        <v>-</v>
      </c>
      <c r="U105" s="19" t="str">
        <f t="shared" si="85"/>
        <v>-</v>
      </c>
      <c r="V105" s="21"/>
      <c r="W105" s="21"/>
      <c r="Z105" s="132"/>
      <c r="AA105" s="132"/>
      <c r="AB105" s="136"/>
      <c r="AC105" s="136"/>
      <c r="AD105" s="132"/>
      <c r="AE105" s="132"/>
      <c r="AF105" s="132"/>
    </row>
    <row r="106" spans="1:32" ht="13.5" thickBot="1">
      <c r="A106" s="76" t="str">
        <f>B100</f>
        <v>Lo Presti A.</v>
      </c>
      <c r="B106" s="77" t="str">
        <f>B101</f>
        <v>La Torre F.</v>
      </c>
      <c r="C106" s="78"/>
      <c r="D106" s="79">
        <f>AD98</f>
        <v>5</v>
      </c>
      <c r="E106" s="80">
        <f>AE98</f>
        <v>0</v>
      </c>
      <c r="F106" s="81">
        <f aca="true" t="shared" si="89" ref="F106:F111">IF(D106&gt;E106,1,0)</f>
        <v>1</v>
      </c>
      <c r="G106" s="81">
        <f aca="true" t="shared" si="90" ref="G106:G111">IF(D106=E106,1,0)</f>
        <v>0</v>
      </c>
      <c r="H106" s="81">
        <f aca="true" t="shared" si="91" ref="H106:H111">IF(D106&lt;E106,1,0)</f>
        <v>0</v>
      </c>
      <c r="I106" s="189" t="str">
        <f aca="true" t="shared" si="92" ref="I106:I111">AF98</f>
        <v>Murabito</v>
      </c>
      <c r="J106" s="190"/>
      <c r="K106" s="200"/>
      <c r="L106" s="201"/>
      <c r="N106" s="20"/>
      <c r="Q106" s="21"/>
      <c r="R106" s="21"/>
      <c r="V106" s="21"/>
      <c r="W106" s="21"/>
      <c r="Z106" s="134"/>
      <c r="AA106" s="134"/>
      <c r="AB106" s="134"/>
      <c r="AC106" s="134"/>
      <c r="AD106" s="134"/>
      <c r="AE106" s="134"/>
      <c r="AF106" s="134"/>
    </row>
    <row r="107" spans="1:53" s="92" customFormat="1" ht="13.5" thickBot="1">
      <c r="A107" s="82" t="str">
        <f>B102</f>
        <v>Lo Cascio Giud.</v>
      </c>
      <c r="B107" s="83" t="str">
        <f>B103</f>
        <v> Pisasale</v>
      </c>
      <c r="C107" s="84"/>
      <c r="D107" s="58">
        <f>AD99</f>
        <v>0</v>
      </c>
      <c r="E107" s="85">
        <f>AE99</f>
        <v>3</v>
      </c>
      <c r="F107" s="81">
        <f t="shared" si="89"/>
        <v>0</v>
      </c>
      <c r="G107" s="81">
        <f t="shared" si="90"/>
        <v>0</v>
      </c>
      <c r="H107" s="81">
        <f t="shared" si="91"/>
        <v>1</v>
      </c>
      <c r="I107" s="187" t="str">
        <f t="shared" si="92"/>
        <v> Ielapi P.</v>
      </c>
      <c r="J107" s="188"/>
      <c r="K107" s="200"/>
      <c r="L107" s="201"/>
      <c r="N107" s="1">
        <v>8</v>
      </c>
      <c r="O107" s="207" t="s">
        <v>79</v>
      </c>
      <c r="P107" s="208"/>
      <c r="Q107" s="208"/>
      <c r="R107" s="208"/>
      <c r="S107" s="208"/>
      <c r="T107" s="208"/>
      <c r="U107" s="209"/>
      <c r="V107" s="21"/>
      <c r="W107" s="21"/>
      <c r="X107" s="128"/>
      <c r="Y107" s="131"/>
      <c r="Z107" s="137"/>
      <c r="AA107" s="137"/>
      <c r="AB107" s="138"/>
      <c r="AC107" s="138"/>
      <c r="AD107" s="127"/>
      <c r="AE107" s="127"/>
      <c r="AF107" s="137"/>
      <c r="BA107" s="21"/>
    </row>
    <row r="108" spans="1:32" s="92" customFormat="1" ht="13.5" thickBot="1">
      <c r="A108" s="86" t="str">
        <f>B100</f>
        <v>Lo Presti A.</v>
      </c>
      <c r="B108" s="87" t="str">
        <f>B102</f>
        <v>Lo Cascio Giud.</v>
      </c>
      <c r="C108" s="78"/>
      <c r="D108" s="79">
        <f>AD103</f>
        <v>0</v>
      </c>
      <c r="E108" s="80">
        <v>1</v>
      </c>
      <c r="F108" s="81">
        <f t="shared" si="89"/>
        <v>0</v>
      </c>
      <c r="G108" s="81">
        <f t="shared" si="90"/>
        <v>0</v>
      </c>
      <c r="H108" s="81">
        <f t="shared" si="91"/>
        <v>1</v>
      </c>
      <c r="I108" s="194" t="str">
        <f t="shared" si="92"/>
        <v>Lo Cascio Gius.</v>
      </c>
      <c r="J108" s="195"/>
      <c r="K108" s="200"/>
      <c r="L108" s="201"/>
      <c r="N108" s="22" t="s">
        <v>80</v>
      </c>
      <c r="O108" s="3" t="s">
        <v>81</v>
      </c>
      <c r="P108" s="3" t="s">
        <v>82</v>
      </c>
      <c r="Q108" s="4" t="s">
        <v>83</v>
      </c>
      <c r="R108" s="4" t="s">
        <v>84</v>
      </c>
      <c r="S108" s="5" t="s">
        <v>85</v>
      </c>
      <c r="T108" s="5"/>
      <c r="U108" s="3" t="s">
        <v>24</v>
      </c>
      <c r="V108" s="21"/>
      <c r="W108" s="21"/>
      <c r="X108" s="128"/>
      <c r="Y108" s="131"/>
      <c r="Z108" s="125"/>
      <c r="AA108" s="125"/>
      <c r="AB108" s="135"/>
      <c r="AC108" s="135"/>
      <c r="AD108" s="127"/>
      <c r="AE108" s="127"/>
      <c r="AF108" s="127"/>
    </row>
    <row r="109" spans="1:32" s="92" customFormat="1" ht="13.5" thickBot="1">
      <c r="A109" s="82" t="str">
        <f>B101</f>
        <v>La Torre F.</v>
      </c>
      <c r="B109" s="83" t="str">
        <f>B103</f>
        <v> Pisasale</v>
      </c>
      <c r="C109" s="84"/>
      <c r="D109" s="58">
        <f>AD104</f>
        <v>0</v>
      </c>
      <c r="E109" s="85">
        <v>5</v>
      </c>
      <c r="F109" s="81">
        <f t="shared" si="89"/>
        <v>0</v>
      </c>
      <c r="G109" s="81">
        <f t="shared" si="90"/>
        <v>0</v>
      </c>
      <c r="H109" s="81">
        <f t="shared" si="91"/>
        <v>1</v>
      </c>
      <c r="I109" s="187" t="str">
        <f t="shared" si="92"/>
        <v>Currò S.</v>
      </c>
      <c r="J109" s="188"/>
      <c r="K109" s="200"/>
      <c r="L109" s="201"/>
      <c r="N109" s="6">
        <f>N107+O109/100</f>
        <v>8.01</v>
      </c>
      <c r="O109" s="7">
        <v>1</v>
      </c>
      <c r="P109" s="8" t="str">
        <f aca="true" t="shared" si="93" ref="P109:P120">_xlfn.IFERROR(VLOOKUP(N109,$X:$AF,4,FALSE),"-")</f>
        <v>8vi</v>
      </c>
      <c r="Q109" s="8" t="str">
        <f aca="true" t="shared" si="94" ref="Q109:Q120">_xlfn.IFERROR(VLOOKUP(N109,$X:$AF,5,FALSE),"-")</f>
        <v>Longo</v>
      </c>
      <c r="R109" s="9" t="str">
        <f aca="true" t="shared" si="95" ref="R109:R120">_xlfn.IFERROR(VLOOKUP(N109,$X:$AF,6,FALSE),"-")</f>
        <v>Mandanici</v>
      </c>
      <c r="S109" s="9">
        <f aca="true" t="shared" si="96" ref="S109:S120">_xlfn.IFERROR(VLOOKUP(N109,$X:$AF,7,FALSE),"-")</f>
        <v>0</v>
      </c>
      <c r="T109" s="9">
        <f aca="true" t="shared" si="97" ref="T109:T120">_xlfn.IFERROR(VLOOKUP(N109,$X:$AF,8,FALSE),"-")</f>
        <v>0</v>
      </c>
      <c r="U109" s="10" t="str">
        <f aca="true" t="shared" si="98" ref="U109:U120">_xlfn.IFERROR(VLOOKUP(N109,$X:$AF,9,FALSE),"-")</f>
        <v>Giliberto</v>
      </c>
      <c r="V109" s="21"/>
      <c r="W109" s="21"/>
      <c r="X109" s="128"/>
      <c r="Y109" s="131"/>
      <c r="Z109" s="125"/>
      <c r="AA109" s="125"/>
      <c r="AB109" s="135"/>
      <c r="AC109" s="135"/>
      <c r="AD109" s="127"/>
      <c r="AE109" s="127"/>
      <c r="AF109" s="127"/>
    </row>
    <row r="110" spans="1:32" s="92" customFormat="1" ht="12.75">
      <c r="A110" s="86" t="str">
        <f>B100</f>
        <v>Lo Presti A.</v>
      </c>
      <c r="B110" s="87" t="str">
        <f>B103</f>
        <v> Pisasale</v>
      </c>
      <c r="C110" s="78"/>
      <c r="D110" s="79">
        <v>1</v>
      </c>
      <c r="E110" s="80">
        <v>0</v>
      </c>
      <c r="F110" s="81">
        <f t="shared" si="89"/>
        <v>1</v>
      </c>
      <c r="G110" s="81">
        <f t="shared" si="90"/>
        <v>0</v>
      </c>
      <c r="H110" s="81">
        <f t="shared" si="91"/>
        <v>0</v>
      </c>
      <c r="I110" s="194" t="str">
        <f t="shared" si="92"/>
        <v> Ielapi P.</v>
      </c>
      <c r="J110" s="195"/>
      <c r="K110" s="200"/>
      <c r="L110" s="201"/>
      <c r="N110" s="11">
        <f>N107+O110/100</f>
        <v>8.02</v>
      </c>
      <c r="O110" s="12">
        <v>2</v>
      </c>
      <c r="P110" s="13" t="str">
        <f t="shared" si="93"/>
        <v>8vi</v>
      </c>
      <c r="Q110" s="13" t="str">
        <f t="shared" si="94"/>
        <v>Prestia</v>
      </c>
      <c r="R110" s="13" t="str">
        <f t="shared" si="95"/>
        <v>Bagnato</v>
      </c>
      <c r="S110" s="13">
        <f t="shared" si="96"/>
        <v>0</v>
      </c>
      <c r="T110" s="13">
        <f t="shared" si="97"/>
        <v>0</v>
      </c>
      <c r="U110" s="14" t="str">
        <f t="shared" si="98"/>
        <v>Trimboli</v>
      </c>
      <c r="V110" s="21"/>
      <c r="W110" s="21"/>
      <c r="X110" s="128"/>
      <c r="Y110" s="131"/>
      <c r="Z110" s="125"/>
      <c r="AA110" s="125"/>
      <c r="AB110" s="132"/>
      <c r="AC110" s="132"/>
      <c r="AD110" s="133"/>
      <c r="AE110" s="133"/>
      <c r="AF110" s="132"/>
    </row>
    <row r="111" spans="1:32" s="92" customFormat="1" ht="13.5" thickBot="1">
      <c r="A111" s="82" t="str">
        <f>B101</f>
        <v>La Torre F.</v>
      </c>
      <c r="B111" s="83" t="str">
        <f>B102</f>
        <v>Lo Cascio Giud.</v>
      </c>
      <c r="C111" s="84"/>
      <c r="D111" s="58">
        <f>AD109</f>
        <v>0</v>
      </c>
      <c r="E111" s="85">
        <v>5</v>
      </c>
      <c r="F111" s="81">
        <f t="shared" si="89"/>
        <v>0</v>
      </c>
      <c r="G111" s="81">
        <f t="shared" si="90"/>
        <v>0</v>
      </c>
      <c r="H111" s="81">
        <f t="shared" si="91"/>
        <v>1</v>
      </c>
      <c r="I111" s="187" t="str">
        <f t="shared" si="92"/>
        <v>Currò S.</v>
      </c>
      <c r="J111" s="188"/>
      <c r="K111" s="202"/>
      <c r="L111" s="203"/>
      <c r="N111" s="11">
        <f>N107+O111/100</f>
        <v>8.03</v>
      </c>
      <c r="O111" s="12">
        <v>3</v>
      </c>
      <c r="P111" s="13" t="str">
        <f t="shared" si="93"/>
        <v>8vi</v>
      </c>
      <c r="Q111" s="13" t="str">
        <f t="shared" si="94"/>
        <v>Sommella</v>
      </c>
      <c r="R111" s="13" t="str">
        <f t="shared" si="95"/>
        <v>Calcagno</v>
      </c>
      <c r="S111" s="13">
        <f t="shared" si="96"/>
        <v>0</v>
      </c>
      <c r="T111" s="13">
        <f t="shared" si="97"/>
        <v>0</v>
      </c>
      <c r="U111" s="14" t="str">
        <f t="shared" si="98"/>
        <v>Natoli C.</v>
      </c>
      <c r="V111" s="21"/>
      <c r="W111" s="21"/>
      <c r="X111" s="128"/>
      <c r="Y111" s="131"/>
      <c r="Z111" s="125"/>
      <c r="AA111" s="125"/>
      <c r="AB111" s="132"/>
      <c r="AC111" s="132"/>
      <c r="AD111" s="133"/>
      <c r="AE111" s="133"/>
      <c r="AF111" s="132"/>
    </row>
    <row r="112" spans="1:53" ht="13.5" thickBot="1">
      <c r="A112" s="89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1"/>
      <c r="N112" s="11">
        <f>N107+O112/100</f>
        <v>8.04</v>
      </c>
      <c r="O112" s="12">
        <v>4</v>
      </c>
      <c r="P112" s="13" t="str">
        <f t="shared" si="93"/>
        <v>8vi</v>
      </c>
      <c r="Q112" s="13" t="str">
        <f t="shared" si="94"/>
        <v>Berselli</v>
      </c>
      <c r="R112" s="13" t="str">
        <f t="shared" si="95"/>
        <v>Longo</v>
      </c>
      <c r="S112" s="13">
        <f t="shared" si="96"/>
        <v>0</v>
      </c>
      <c r="T112" s="13">
        <f t="shared" si="97"/>
        <v>0</v>
      </c>
      <c r="U112" s="14" t="str">
        <f t="shared" si="98"/>
        <v>Frasca</v>
      </c>
      <c r="V112" s="21"/>
      <c r="W112" s="21"/>
      <c r="Z112" s="125"/>
      <c r="AA112" s="125"/>
      <c r="AB112" s="132"/>
      <c r="AC112" s="132"/>
      <c r="AD112" s="133"/>
      <c r="AE112" s="133"/>
      <c r="AF112" s="132"/>
      <c r="BA112" s="92"/>
    </row>
    <row r="113" spans="14:32" ht="12.75">
      <c r="N113" s="11">
        <f>N107+O113/100</f>
        <v>8.05</v>
      </c>
      <c r="O113" s="12">
        <v>5</v>
      </c>
      <c r="P113" s="13" t="str">
        <f t="shared" si="93"/>
        <v>8vi</v>
      </c>
      <c r="Q113" s="13" t="str">
        <f t="shared" si="94"/>
        <v>La Torre C.</v>
      </c>
      <c r="R113" s="13" t="str">
        <f t="shared" si="95"/>
        <v>Riccobene</v>
      </c>
      <c r="S113" s="13">
        <f t="shared" si="96"/>
        <v>0</v>
      </c>
      <c r="T113" s="13">
        <f t="shared" si="97"/>
        <v>0</v>
      </c>
      <c r="U113" s="14" t="str">
        <f t="shared" si="98"/>
        <v>La Torre F.</v>
      </c>
      <c r="V113" s="21"/>
      <c r="W113" s="21"/>
      <c r="Z113" s="125"/>
      <c r="AA113" s="125"/>
      <c r="AB113" s="132"/>
      <c r="AC113" s="132"/>
      <c r="AD113" s="133"/>
      <c r="AE113" s="133"/>
      <c r="AF113" s="132"/>
    </row>
    <row r="114" spans="14:32" ht="13.5" thickBot="1">
      <c r="N114" s="11">
        <f>N107+O114/100</f>
        <v>8.06</v>
      </c>
      <c r="O114" s="12">
        <v>6</v>
      </c>
      <c r="P114" s="13" t="str">
        <f t="shared" si="93"/>
        <v>8vi</v>
      </c>
      <c r="Q114" s="13" t="str">
        <f t="shared" si="94"/>
        <v>Squaddara F.</v>
      </c>
      <c r="R114" s="13" t="str">
        <f t="shared" si="95"/>
        <v>Sciacca</v>
      </c>
      <c r="S114" s="13">
        <f t="shared" si="96"/>
        <v>0</v>
      </c>
      <c r="T114" s="13">
        <f t="shared" si="97"/>
        <v>0</v>
      </c>
      <c r="U114" s="14" t="str">
        <f t="shared" si="98"/>
        <v>Carravetta</v>
      </c>
      <c r="V114" s="21"/>
      <c r="W114" s="21"/>
      <c r="Z114" s="125"/>
      <c r="AA114" s="125"/>
      <c r="AB114" s="132"/>
      <c r="AC114" s="132"/>
      <c r="AD114" s="133"/>
      <c r="AE114" s="133"/>
      <c r="AF114" s="132"/>
    </row>
    <row r="115" spans="1:32" ht="13.5" thickBot="1">
      <c r="A115" s="26" t="s">
        <v>17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8"/>
      <c r="N115" s="11">
        <f>N107+O115/100</f>
        <v>8.07</v>
      </c>
      <c r="O115" s="15">
        <v>7</v>
      </c>
      <c r="P115" s="13" t="str">
        <f t="shared" si="93"/>
        <v>8vi</v>
      </c>
      <c r="Q115" s="13" t="str">
        <f t="shared" si="94"/>
        <v>La Torre A.</v>
      </c>
      <c r="R115" s="13" t="str">
        <f t="shared" si="95"/>
        <v> La Torre C.</v>
      </c>
      <c r="S115" s="13">
        <f t="shared" si="96"/>
        <v>0</v>
      </c>
      <c r="T115" s="13">
        <f t="shared" si="97"/>
        <v>0</v>
      </c>
      <c r="U115" s="14" t="str">
        <f t="shared" si="98"/>
        <v>Rossello</v>
      </c>
      <c r="V115" s="29"/>
      <c r="W115" s="101" t="str">
        <f>IF(COUNTIF(X:X,X115)&gt;1,"X","")</f>
        <v>X</v>
      </c>
      <c r="X115" s="105"/>
      <c r="Y115" s="105"/>
      <c r="Z115" s="197" t="str">
        <f>"PARTITE "&amp;A115</f>
        <v>PARTITE GIRONE 7</v>
      </c>
      <c r="AA115" s="198"/>
      <c r="AB115" s="198"/>
      <c r="AC115" s="198"/>
      <c r="AD115" s="198"/>
      <c r="AE115" s="198"/>
      <c r="AF115" s="199"/>
    </row>
    <row r="116" spans="1:32" ht="13.5" thickBot="1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/>
      <c r="N116" s="11">
        <f>N107+O116/100</f>
        <v>8.08</v>
      </c>
      <c r="O116" s="12">
        <v>8</v>
      </c>
      <c r="P116" s="13" t="str">
        <f t="shared" si="93"/>
        <v>8vi</v>
      </c>
      <c r="Q116" s="13" t="str">
        <f t="shared" si="94"/>
        <v>Cotronei</v>
      </c>
      <c r="R116" s="13" t="str">
        <f t="shared" si="95"/>
        <v>Magrì</v>
      </c>
      <c r="S116" s="13">
        <f t="shared" si="96"/>
        <v>0</v>
      </c>
      <c r="T116" s="13">
        <f t="shared" si="97"/>
        <v>0</v>
      </c>
      <c r="U116" s="14" t="str">
        <f t="shared" si="98"/>
        <v>Mertoli</v>
      </c>
      <c r="V116" s="21"/>
      <c r="W116" s="102"/>
      <c r="X116" s="106" t="s">
        <v>80</v>
      </c>
      <c r="Y116" s="106" t="s">
        <v>78</v>
      </c>
      <c r="Z116" s="106" t="s">
        <v>23</v>
      </c>
      <c r="AA116" s="106" t="s">
        <v>35</v>
      </c>
      <c r="AB116" s="107" t="s">
        <v>74</v>
      </c>
      <c r="AC116" s="107" t="s">
        <v>74</v>
      </c>
      <c r="AD116" s="205" t="s">
        <v>11</v>
      </c>
      <c r="AE116" s="206"/>
      <c r="AF116" s="106" t="s">
        <v>24</v>
      </c>
    </row>
    <row r="117" spans="1:32" ht="13.5" thickBot="1">
      <c r="A117" s="33"/>
      <c r="B117" s="34"/>
      <c r="C117" s="35"/>
      <c r="D117" s="35"/>
      <c r="E117" s="35"/>
      <c r="F117" s="35"/>
      <c r="G117" s="36"/>
      <c r="H117" s="36"/>
      <c r="I117" s="35"/>
      <c r="J117" s="35"/>
      <c r="K117" s="35"/>
      <c r="L117" s="37"/>
      <c r="N117" s="11">
        <f>N107+O117/100</f>
        <v>8.09</v>
      </c>
      <c r="O117" s="12">
        <v>9</v>
      </c>
      <c r="P117" s="13" t="str">
        <f t="shared" si="93"/>
        <v>-</v>
      </c>
      <c r="Q117" s="13" t="str">
        <f t="shared" si="94"/>
        <v>-</v>
      </c>
      <c r="R117" s="13" t="str">
        <f t="shared" si="95"/>
        <v>-</v>
      </c>
      <c r="S117" s="13" t="str">
        <f t="shared" si="96"/>
        <v>-</v>
      </c>
      <c r="T117" s="13" t="str">
        <f t="shared" si="97"/>
        <v>-</v>
      </c>
      <c r="U117" s="14" t="str">
        <f t="shared" si="98"/>
        <v>-</v>
      </c>
      <c r="V117" s="92"/>
      <c r="W117" s="102">
        <f aca="true" t="shared" si="99" ref="W117:W122">IF(COUNTIF(X$1:X$65536,X117)&gt;1,"X","")</f>
      </c>
      <c r="X117" s="179">
        <f aca="true" t="shared" si="100" ref="X117:X122">Y117+Z117/100</f>
        <v>1.07</v>
      </c>
      <c r="Y117" s="109">
        <v>1</v>
      </c>
      <c r="Z117" s="109">
        <v>7</v>
      </c>
      <c r="AA117" s="110" t="s">
        <v>2</v>
      </c>
      <c r="AB117" s="111" t="str">
        <f aca="true" t="shared" si="101" ref="AB117:AC122">A125</f>
        <v>Gissara C.</v>
      </c>
      <c r="AC117" s="112" t="str">
        <f t="shared" si="101"/>
        <v>Sciacca</v>
      </c>
      <c r="AD117" s="113">
        <v>2</v>
      </c>
      <c r="AE117" s="114">
        <v>1</v>
      </c>
      <c r="AF117" s="115" t="str">
        <f>B138</f>
        <v>Cortese</v>
      </c>
    </row>
    <row r="118" spans="1:53" s="29" customFormat="1" ht="13.5" customHeight="1" thickBot="1">
      <c r="A118" s="33"/>
      <c r="B118" s="38" t="s">
        <v>74</v>
      </c>
      <c r="C118" s="39" t="s">
        <v>1</v>
      </c>
      <c r="D118" s="40" t="s">
        <v>2</v>
      </c>
      <c r="E118" s="40" t="s">
        <v>3</v>
      </c>
      <c r="F118" s="41" t="s">
        <v>4</v>
      </c>
      <c r="G118" s="41" t="s">
        <v>5</v>
      </c>
      <c r="H118" s="41" t="s">
        <v>6</v>
      </c>
      <c r="I118" s="40" t="s">
        <v>7</v>
      </c>
      <c r="J118" s="42" t="s">
        <v>8</v>
      </c>
      <c r="K118" s="43"/>
      <c r="L118" s="38" t="s">
        <v>99</v>
      </c>
      <c r="N118" s="11">
        <f>N107+O118/100</f>
        <v>8.1</v>
      </c>
      <c r="O118" s="12">
        <v>10</v>
      </c>
      <c r="P118" s="13" t="str">
        <f t="shared" si="93"/>
        <v>-</v>
      </c>
      <c r="Q118" s="13" t="str">
        <f t="shared" si="94"/>
        <v>-</v>
      </c>
      <c r="R118" s="13" t="str">
        <f t="shared" si="95"/>
        <v>-</v>
      </c>
      <c r="S118" s="13" t="str">
        <f t="shared" si="96"/>
        <v>-</v>
      </c>
      <c r="T118" s="13" t="str">
        <f t="shared" si="97"/>
        <v>-</v>
      </c>
      <c r="U118" s="14" t="str">
        <f t="shared" si="98"/>
        <v>-</v>
      </c>
      <c r="V118" s="21"/>
      <c r="W118" s="102">
        <f t="shared" si="99"/>
      </c>
      <c r="X118" s="180">
        <f t="shared" si="100"/>
        <v>1.08</v>
      </c>
      <c r="Y118" s="117">
        <v>1</v>
      </c>
      <c r="Z118" s="117">
        <v>8</v>
      </c>
      <c r="AA118" s="118" t="s">
        <v>2</v>
      </c>
      <c r="AB118" s="119" t="str">
        <f t="shared" si="101"/>
        <v>Squaddara F.</v>
      </c>
      <c r="AC118" s="120" t="str">
        <f t="shared" si="101"/>
        <v> Trimboli</v>
      </c>
      <c r="AD118" s="121">
        <v>0</v>
      </c>
      <c r="AE118" s="122">
        <v>5</v>
      </c>
      <c r="AF118" s="123" t="str">
        <f>B141</f>
        <v>Lo Presti R.</v>
      </c>
      <c r="BA118" s="21"/>
    </row>
    <row r="119" spans="1:53" ht="12.75">
      <c r="A119" s="44">
        <f>C119*1000+J119*50+H119+0.9</f>
        <v>9562.9</v>
      </c>
      <c r="B119" s="45" t="str">
        <f>Player!A7</f>
        <v>Gissara C.</v>
      </c>
      <c r="C119" s="46">
        <f>3*E119+F119</f>
        <v>9</v>
      </c>
      <c r="D119" s="47">
        <f>SUM(E119:G119)</f>
        <v>3</v>
      </c>
      <c r="E119" s="47">
        <f>SUM(F125+F127+F129)</f>
        <v>3</v>
      </c>
      <c r="F119" s="48">
        <f>SUM(G125+G127+G129)</f>
        <v>0</v>
      </c>
      <c r="G119" s="48">
        <f>SUM(H125+H127+H129)</f>
        <v>0</v>
      </c>
      <c r="H119" s="48">
        <f>SUM(D125+D127+D129)</f>
        <v>12</v>
      </c>
      <c r="I119" s="47">
        <f>SUM(E125+E127+E129)</f>
        <v>1</v>
      </c>
      <c r="J119" s="49">
        <f>H119-I119</f>
        <v>11</v>
      </c>
      <c r="K119" s="50" t="s">
        <v>46</v>
      </c>
      <c r="L119" s="51" t="s">
        <v>121</v>
      </c>
      <c r="N119" s="11">
        <f>N107+O119/100</f>
        <v>8.11</v>
      </c>
      <c r="O119" s="15">
        <v>11</v>
      </c>
      <c r="P119" s="13" t="str">
        <f t="shared" si="93"/>
        <v>-</v>
      </c>
      <c r="Q119" s="13" t="str">
        <f t="shared" si="94"/>
        <v>-</v>
      </c>
      <c r="R119" s="13" t="str">
        <f t="shared" si="95"/>
        <v>-</v>
      </c>
      <c r="S119" s="13" t="str">
        <f t="shared" si="96"/>
        <v>-</v>
      </c>
      <c r="T119" s="13" t="str">
        <f t="shared" si="97"/>
        <v>-</v>
      </c>
      <c r="U119" s="14" t="str">
        <f t="shared" si="98"/>
        <v>-</v>
      </c>
      <c r="V119" s="21"/>
      <c r="W119" s="102">
        <f t="shared" si="99"/>
      </c>
      <c r="X119" s="179">
        <f t="shared" si="100"/>
        <v>3.07</v>
      </c>
      <c r="Y119" s="109">
        <v>3</v>
      </c>
      <c r="Z119" s="109">
        <v>7</v>
      </c>
      <c r="AA119" s="110" t="s">
        <v>2</v>
      </c>
      <c r="AB119" s="111" t="str">
        <f t="shared" si="101"/>
        <v>Gissara C.</v>
      </c>
      <c r="AC119" s="112" t="str">
        <f t="shared" si="101"/>
        <v>Squaddara F.</v>
      </c>
      <c r="AD119" s="113">
        <v>5</v>
      </c>
      <c r="AE119" s="114">
        <v>0</v>
      </c>
      <c r="AF119" s="115" t="str">
        <f>B139</f>
        <v>Mandanici</v>
      </c>
      <c r="BA119" s="29"/>
    </row>
    <row r="120" spans="1:53" s="92" customFormat="1" ht="13.5" thickBot="1">
      <c r="A120" s="44">
        <f>C120*1000+J120*50+H120+0.8</f>
        <v>6359.8</v>
      </c>
      <c r="B120" s="52" t="str">
        <f>Player!A12</f>
        <v>Sciacca</v>
      </c>
      <c r="C120" s="53">
        <f>3*E120+F120</f>
        <v>6</v>
      </c>
      <c r="D120" s="54">
        <f>SUM(E120:G120)</f>
        <v>3</v>
      </c>
      <c r="E120" s="54">
        <f>SUM(H125+F128+F130)</f>
        <v>2</v>
      </c>
      <c r="F120" s="55">
        <f>SUM(G125+G128+G130)</f>
        <v>0</v>
      </c>
      <c r="G120" s="55">
        <f>SUM(F125+H128+H130)</f>
        <v>1</v>
      </c>
      <c r="H120" s="55">
        <f>SUM(E125+D128+D130)</f>
        <v>9</v>
      </c>
      <c r="I120" s="55">
        <f>SUM(D125+E128+E130)</f>
        <v>2</v>
      </c>
      <c r="J120" s="56">
        <f>H120-I120</f>
        <v>7</v>
      </c>
      <c r="K120" s="50" t="s">
        <v>47</v>
      </c>
      <c r="L120" s="51" t="s">
        <v>126</v>
      </c>
      <c r="N120" s="16">
        <f>N107+O120/100</f>
        <v>8.12</v>
      </c>
      <c r="O120" s="17">
        <v>12</v>
      </c>
      <c r="P120" s="18" t="str">
        <f t="shared" si="93"/>
        <v>-</v>
      </c>
      <c r="Q120" s="18" t="str">
        <f t="shared" si="94"/>
        <v>-</v>
      </c>
      <c r="R120" s="18" t="str">
        <f t="shared" si="95"/>
        <v>-</v>
      </c>
      <c r="S120" s="18" t="str">
        <f t="shared" si="96"/>
        <v>-</v>
      </c>
      <c r="T120" s="18" t="str">
        <f t="shared" si="97"/>
        <v>-</v>
      </c>
      <c r="U120" s="19" t="str">
        <f t="shared" si="98"/>
        <v>-</v>
      </c>
      <c r="V120" s="21"/>
      <c r="W120" s="102">
        <f t="shared" si="99"/>
      </c>
      <c r="X120" s="180">
        <f t="shared" si="100"/>
        <v>3.08</v>
      </c>
      <c r="Y120" s="117">
        <v>3</v>
      </c>
      <c r="Z120" s="117">
        <v>8</v>
      </c>
      <c r="AA120" s="118" t="s">
        <v>2</v>
      </c>
      <c r="AB120" s="119" t="str">
        <f t="shared" si="101"/>
        <v>Sciacca</v>
      </c>
      <c r="AC120" s="120" t="str">
        <f t="shared" si="101"/>
        <v> Trimboli</v>
      </c>
      <c r="AD120" s="121">
        <v>3</v>
      </c>
      <c r="AE120" s="122">
        <v>0</v>
      </c>
      <c r="AF120" s="123" t="str">
        <f>B140</f>
        <v>Cannavò</v>
      </c>
      <c r="BA120" s="21"/>
    </row>
    <row r="121" spans="1:53" ht="13.5" thickBot="1">
      <c r="A121" s="44">
        <f>C121*1000+J121*50+H121+0.7</f>
        <v>-749.3</v>
      </c>
      <c r="B121" s="52" t="str">
        <f>Player!A25</f>
        <v>Squaddara F.</v>
      </c>
      <c r="C121" s="53">
        <f>3*E121+F121</f>
        <v>0</v>
      </c>
      <c r="D121" s="54">
        <f>SUM(E121:G121)</f>
        <v>3</v>
      </c>
      <c r="E121" s="54">
        <f>SUM(F126+H127+H130)</f>
        <v>0</v>
      </c>
      <c r="F121" s="55">
        <f>SUM(G126+G127+G130)</f>
        <v>0</v>
      </c>
      <c r="G121" s="55">
        <f>SUM(H126+F127+F130)</f>
        <v>3</v>
      </c>
      <c r="H121" s="55">
        <f>SUM(D126+E127+E130)</f>
        <v>0</v>
      </c>
      <c r="I121" s="55">
        <f>SUM(E126+D127+D130)</f>
        <v>15</v>
      </c>
      <c r="J121" s="56">
        <f>H121-I121</f>
        <v>-15</v>
      </c>
      <c r="K121" s="50" t="s">
        <v>48</v>
      </c>
      <c r="L121" s="51" t="s">
        <v>143</v>
      </c>
      <c r="N121" s="20"/>
      <c r="Q121" s="21"/>
      <c r="R121" s="21"/>
      <c r="V121" s="21"/>
      <c r="W121" s="102">
        <f t="shared" si="99"/>
      </c>
      <c r="X121" s="179">
        <f t="shared" si="100"/>
        <v>5.07</v>
      </c>
      <c r="Y121" s="109">
        <v>5</v>
      </c>
      <c r="Z121" s="109">
        <v>7</v>
      </c>
      <c r="AA121" s="110" t="s">
        <v>2</v>
      </c>
      <c r="AB121" s="111" t="str">
        <f t="shared" si="101"/>
        <v>Gissara C.</v>
      </c>
      <c r="AC121" s="112" t="str">
        <f t="shared" si="101"/>
        <v> Trimboli</v>
      </c>
      <c r="AD121" s="113">
        <v>5</v>
      </c>
      <c r="AE121" s="114">
        <v>0</v>
      </c>
      <c r="AF121" s="115" t="str">
        <f>B141</f>
        <v>Lo Presti R.</v>
      </c>
      <c r="BA121" s="92"/>
    </row>
    <row r="122" spans="1:32" ht="13.5" thickBot="1">
      <c r="A122" s="44">
        <f>C122*1000+J122*50+H122+0.6</f>
        <v>2855.6</v>
      </c>
      <c r="B122" s="57" t="str">
        <f>Player!A30</f>
        <v> Trimboli</v>
      </c>
      <c r="C122" s="58">
        <f>3*E122+F122</f>
        <v>3</v>
      </c>
      <c r="D122" s="59">
        <f>SUM(E122:G122)</f>
        <v>3</v>
      </c>
      <c r="E122" s="59">
        <f>SUM(H126+H128+H129)</f>
        <v>1</v>
      </c>
      <c r="F122" s="59">
        <f>SUM(G126+G128+G129)</f>
        <v>0</v>
      </c>
      <c r="G122" s="60">
        <f>SUM(F126+F128+F129)</f>
        <v>2</v>
      </c>
      <c r="H122" s="60">
        <f>SUM(E126+E128+E129)</f>
        <v>5</v>
      </c>
      <c r="I122" s="60">
        <f>SUM(D126+D128+D129)</f>
        <v>8</v>
      </c>
      <c r="J122" s="61">
        <f>H122-I122</f>
        <v>-3</v>
      </c>
      <c r="K122" s="62" t="s">
        <v>62</v>
      </c>
      <c r="L122" s="63" t="s">
        <v>138</v>
      </c>
      <c r="N122" s="1">
        <v>9</v>
      </c>
      <c r="O122" s="207" t="s">
        <v>79</v>
      </c>
      <c r="P122" s="208"/>
      <c r="Q122" s="208"/>
      <c r="R122" s="208"/>
      <c r="S122" s="208"/>
      <c r="T122" s="208"/>
      <c r="U122" s="209"/>
      <c r="V122" s="21"/>
      <c r="W122" s="103">
        <f t="shared" si="99"/>
      </c>
      <c r="X122" s="180">
        <f t="shared" si="100"/>
        <v>5.08</v>
      </c>
      <c r="Y122" s="117">
        <v>5</v>
      </c>
      <c r="Z122" s="117">
        <v>8</v>
      </c>
      <c r="AA122" s="118" t="s">
        <v>2</v>
      </c>
      <c r="AB122" s="119" t="str">
        <f t="shared" si="101"/>
        <v>Sciacca</v>
      </c>
      <c r="AC122" s="120" t="str">
        <f t="shared" si="101"/>
        <v>Squaddara F.</v>
      </c>
      <c r="AD122" s="121">
        <v>5</v>
      </c>
      <c r="AE122" s="122">
        <v>0</v>
      </c>
      <c r="AF122" s="123" t="str">
        <f>B140</f>
        <v>Cannavò</v>
      </c>
    </row>
    <row r="123" spans="1:32" ht="13.5" thickBot="1">
      <c r="A123" s="64"/>
      <c r="B123" s="65"/>
      <c r="C123" s="66"/>
      <c r="D123" s="66"/>
      <c r="E123" s="66"/>
      <c r="F123" s="67"/>
      <c r="G123" s="67"/>
      <c r="H123" s="68"/>
      <c r="I123" s="66"/>
      <c r="J123" s="66"/>
      <c r="K123" s="69"/>
      <c r="L123" s="70"/>
      <c r="N123" s="22" t="s">
        <v>80</v>
      </c>
      <c r="O123" s="3" t="s">
        <v>81</v>
      </c>
      <c r="P123" s="3" t="s">
        <v>82</v>
      </c>
      <c r="Q123" s="4" t="s">
        <v>83</v>
      </c>
      <c r="R123" s="4" t="s">
        <v>84</v>
      </c>
      <c r="S123" s="5" t="s">
        <v>85</v>
      </c>
      <c r="T123" s="5"/>
      <c r="U123" s="3" t="s">
        <v>24</v>
      </c>
      <c r="V123" s="92"/>
      <c r="W123" s="71"/>
      <c r="X123" s="131"/>
      <c r="Y123" s="124"/>
      <c r="Z123" s="125"/>
      <c r="AA123" s="125"/>
      <c r="AB123" s="126"/>
      <c r="AC123" s="126"/>
      <c r="AD123" s="127"/>
      <c r="AE123" s="127"/>
      <c r="AF123" s="126"/>
    </row>
    <row r="124" spans="1:32" ht="13.5" thickBot="1">
      <c r="A124" s="72" t="s">
        <v>74</v>
      </c>
      <c r="B124" s="73" t="s">
        <v>74</v>
      </c>
      <c r="C124" s="74"/>
      <c r="D124" s="191" t="s">
        <v>11</v>
      </c>
      <c r="E124" s="192"/>
      <c r="F124" s="34"/>
      <c r="G124" s="75"/>
      <c r="H124" s="34"/>
      <c r="I124" s="191" t="s">
        <v>24</v>
      </c>
      <c r="J124" s="193"/>
      <c r="K124" s="191" t="s">
        <v>100</v>
      </c>
      <c r="L124" s="192"/>
      <c r="N124" s="6">
        <f>N122+O124/100</f>
        <v>9.01</v>
      </c>
      <c r="O124" s="7">
        <v>1</v>
      </c>
      <c r="P124" s="8" t="str">
        <f aca="true" t="shared" si="102" ref="P124:P135">_xlfn.IFERROR(VLOOKUP(N124,$X:$AF,4,FALSE),"-")</f>
        <v>4ti</v>
      </c>
      <c r="Q124" s="8" t="str">
        <f aca="true" t="shared" si="103" ref="Q124:Q135">_xlfn.IFERROR(VLOOKUP(N124,$X:$AF,5,FALSE),"-")</f>
        <v>Longo</v>
      </c>
      <c r="R124" s="9" t="str">
        <f aca="true" t="shared" si="104" ref="R124:R135">_xlfn.IFERROR(VLOOKUP(N124,$X:$AF,6,FALSE),"-")</f>
        <v>Bagnato</v>
      </c>
      <c r="S124" s="9">
        <f aca="true" t="shared" si="105" ref="S124:S135">_xlfn.IFERROR(VLOOKUP(N124,$X:$AF,7,FALSE),"-")</f>
        <v>0</v>
      </c>
      <c r="T124" s="9">
        <f aca="true" t="shared" si="106" ref="T124:T135">_xlfn.IFERROR(VLOOKUP(N124,$X:$AF,8,FALSE),"-")</f>
        <v>0</v>
      </c>
      <c r="U124" s="10">
        <f aca="true" t="shared" si="107" ref="U124:U135">_xlfn.IFERROR(VLOOKUP(N124,$X:$AF,9,FALSE),"-")</f>
        <v>0</v>
      </c>
      <c r="V124" s="21"/>
      <c r="W124" s="21"/>
      <c r="Z124" s="125"/>
      <c r="AA124" s="125"/>
      <c r="AB124" s="126"/>
      <c r="AC124" s="126"/>
      <c r="AD124" s="127"/>
      <c r="AE124" s="127"/>
      <c r="AF124" s="126"/>
    </row>
    <row r="125" spans="1:32" ht="12.75">
      <c r="A125" s="76" t="str">
        <f>B119</f>
        <v>Gissara C.</v>
      </c>
      <c r="B125" s="77" t="str">
        <f>B120</f>
        <v>Sciacca</v>
      </c>
      <c r="C125" s="78"/>
      <c r="D125" s="79">
        <f>AD117</f>
        <v>2</v>
      </c>
      <c r="E125" s="80">
        <f>AE117</f>
        <v>1</v>
      </c>
      <c r="F125" s="81">
        <f aca="true" t="shared" si="108" ref="F125:F130">IF(D125&gt;E125,1,0)</f>
        <v>1</v>
      </c>
      <c r="G125" s="81">
        <f aca="true" t="shared" si="109" ref="G125:G130">IF(D125=E125,1,0)</f>
        <v>0</v>
      </c>
      <c r="H125" s="81">
        <f aca="true" t="shared" si="110" ref="H125:H130">IF(D125&lt;E125,1,0)</f>
        <v>0</v>
      </c>
      <c r="I125" s="189" t="str">
        <f aca="true" t="shared" si="111" ref="I125:I130">AF117</f>
        <v>Cortese</v>
      </c>
      <c r="J125" s="190"/>
      <c r="K125" s="200"/>
      <c r="L125" s="201"/>
      <c r="N125" s="11">
        <f>N122+O125/100</f>
        <v>9.02</v>
      </c>
      <c r="O125" s="12">
        <v>2</v>
      </c>
      <c r="P125" s="13" t="str">
        <f t="shared" si="102"/>
        <v>4ti</v>
      </c>
      <c r="Q125" s="13" t="str">
        <f t="shared" si="103"/>
        <v>Calcagno</v>
      </c>
      <c r="R125" s="13" t="str">
        <f t="shared" si="104"/>
        <v>Berselli</v>
      </c>
      <c r="S125" s="13">
        <f t="shared" si="105"/>
        <v>0</v>
      </c>
      <c r="T125" s="13">
        <f t="shared" si="106"/>
        <v>0</v>
      </c>
      <c r="U125" s="14">
        <f t="shared" si="107"/>
        <v>0</v>
      </c>
      <c r="V125" s="21"/>
      <c r="W125" s="21"/>
      <c r="Z125" s="125"/>
      <c r="AA125" s="125"/>
      <c r="AB125" s="126"/>
      <c r="AC125" s="126"/>
      <c r="AD125" s="127"/>
      <c r="AE125" s="127"/>
      <c r="AF125" s="126"/>
    </row>
    <row r="126" spans="1:53" s="92" customFormat="1" ht="13.5" thickBot="1">
      <c r="A126" s="82" t="str">
        <f>B121</f>
        <v>Squaddara F.</v>
      </c>
      <c r="B126" s="83" t="str">
        <f>B122</f>
        <v> Trimboli</v>
      </c>
      <c r="C126" s="84"/>
      <c r="D126" s="58">
        <f>AD118</f>
        <v>0</v>
      </c>
      <c r="E126" s="85">
        <f>AE118</f>
        <v>5</v>
      </c>
      <c r="F126" s="81">
        <f t="shared" si="108"/>
        <v>0</v>
      </c>
      <c r="G126" s="81">
        <f t="shared" si="109"/>
        <v>0</v>
      </c>
      <c r="H126" s="81">
        <f t="shared" si="110"/>
        <v>1</v>
      </c>
      <c r="I126" s="187" t="str">
        <f t="shared" si="111"/>
        <v>Lo Presti R.</v>
      </c>
      <c r="J126" s="188"/>
      <c r="K126" s="200"/>
      <c r="L126" s="201"/>
      <c r="N126" s="11">
        <f>N122+O126/100</f>
        <v>9.03</v>
      </c>
      <c r="O126" s="12">
        <v>3</v>
      </c>
      <c r="P126" s="13" t="str">
        <f t="shared" si="102"/>
        <v>4ti</v>
      </c>
      <c r="Q126" s="13" t="str">
        <f t="shared" si="103"/>
        <v>Riccobene</v>
      </c>
      <c r="R126" s="13" t="str">
        <f t="shared" si="104"/>
        <v>Sciacca</v>
      </c>
      <c r="S126" s="13">
        <f t="shared" si="105"/>
        <v>0</v>
      </c>
      <c r="T126" s="13">
        <f t="shared" si="106"/>
        <v>0</v>
      </c>
      <c r="U126" s="14">
        <f t="shared" si="107"/>
        <v>0</v>
      </c>
      <c r="V126" s="21"/>
      <c r="W126" s="21"/>
      <c r="X126" s="128"/>
      <c r="Y126" s="128"/>
      <c r="Z126" s="125"/>
      <c r="AA126" s="125"/>
      <c r="AB126" s="126"/>
      <c r="AC126" s="126"/>
      <c r="AD126" s="127"/>
      <c r="AE126" s="127"/>
      <c r="AF126" s="126"/>
      <c r="BA126" s="21"/>
    </row>
    <row r="127" spans="1:32" s="92" customFormat="1" ht="12.75">
      <c r="A127" s="86" t="str">
        <f>B119</f>
        <v>Gissara C.</v>
      </c>
      <c r="B127" s="87" t="str">
        <f>B121</f>
        <v>Squaddara F.</v>
      </c>
      <c r="C127" s="78"/>
      <c r="D127" s="79">
        <f>AD122</f>
        <v>5</v>
      </c>
      <c r="E127" s="80">
        <f>AE122</f>
        <v>0</v>
      </c>
      <c r="F127" s="81">
        <f t="shared" si="108"/>
        <v>1</v>
      </c>
      <c r="G127" s="81">
        <f t="shared" si="109"/>
        <v>0</v>
      </c>
      <c r="H127" s="81">
        <f t="shared" si="110"/>
        <v>0</v>
      </c>
      <c r="I127" s="194" t="str">
        <f t="shared" si="111"/>
        <v>Mandanici</v>
      </c>
      <c r="J127" s="195"/>
      <c r="K127" s="200"/>
      <c r="L127" s="201"/>
      <c r="N127" s="11">
        <f>N122+O127/100</f>
        <v>9.04</v>
      </c>
      <c r="O127" s="12">
        <v>4</v>
      </c>
      <c r="P127" s="13" t="str">
        <f t="shared" si="102"/>
        <v>4ti</v>
      </c>
      <c r="Q127" s="13" t="str">
        <f t="shared" si="103"/>
        <v>Zangla A.</v>
      </c>
      <c r="R127" s="13" t="str">
        <f t="shared" si="104"/>
        <v>Cotronei</v>
      </c>
      <c r="S127" s="13">
        <f t="shared" si="105"/>
        <v>0</v>
      </c>
      <c r="T127" s="13">
        <f t="shared" si="106"/>
        <v>0</v>
      </c>
      <c r="U127" s="14">
        <f t="shared" si="107"/>
        <v>0</v>
      </c>
      <c r="V127" s="21"/>
      <c r="W127" s="21"/>
      <c r="X127" s="128"/>
      <c r="Y127" s="128"/>
      <c r="Z127" s="125"/>
      <c r="AA127" s="125"/>
      <c r="AB127" s="126"/>
      <c r="AC127" s="126"/>
      <c r="AD127" s="127"/>
      <c r="AE127" s="127"/>
      <c r="AF127" s="126"/>
    </row>
    <row r="128" spans="1:32" s="92" customFormat="1" ht="13.5" thickBot="1">
      <c r="A128" s="82" t="str">
        <f>B120</f>
        <v>Sciacca</v>
      </c>
      <c r="B128" s="83" t="str">
        <f>B122</f>
        <v> Trimboli</v>
      </c>
      <c r="C128" s="84"/>
      <c r="D128" s="58">
        <v>3</v>
      </c>
      <c r="E128" s="85">
        <v>0</v>
      </c>
      <c r="F128" s="81">
        <f t="shared" si="108"/>
        <v>1</v>
      </c>
      <c r="G128" s="81">
        <f t="shared" si="109"/>
        <v>0</v>
      </c>
      <c r="H128" s="81">
        <f t="shared" si="110"/>
        <v>0</v>
      </c>
      <c r="I128" s="187" t="str">
        <f t="shared" si="111"/>
        <v>Cannavò</v>
      </c>
      <c r="J128" s="188"/>
      <c r="K128" s="200"/>
      <c r="L128" s="201"/>
      <c r="N128" s="11">
        <f>N122+O128/100</f>
        <v>9.05</v>
      </c>
      <c r="O128" s="12">
        <v>5</v>
      </c>
      <c r="P128" s="13" t="str">
        <f t="shared" si="102"/>
        <v>F4ti</v>
      </c>
      <c r="Q128" s="13" t="str">
        <f t="shared" si="103"/>
        <v>Giliberto</v>
      </c>
      <c r="R128" s="13">
        <f t="shared" si="104"/>
        <v>5</v>
      </c>
      <c r="S128" s="13">
        <f t="shared" si="105"/>
        <v>0</v>
      </c>
      <c r="T128" s="13">
        <f t="shared" si="106"/>
        <v>0</v>
      </c>
      <c r="U128" s="14" t="str">
        <f t="shared" si="107"/>
        <v>-</v>
      </c>
      <c r="V128" s="21"/>
      <c r="W128" s="21"/>
      <c r="X128" s="128"/>
      <c r="Y128" s="128"/>
      <c r="Z128" s="125"/>
      <c r="AA128" s="125"/>
      <c r="AB128" s="126"/>
      <c r="AC128" s="126"/>
      <c r="AD128" s="127"/>
      <c r="AE128" s="127"/>
      <c r="AF128" s="126"/>
    </row>
    <row r="129" spans="1:32" s="92" customFormat="1" ht="12.75">
      <c r="A129" s="86" t="str">
        <f>B119</f>
        <v>Gissara C.</v>
      </c>
      <c r="B129" s="87" t="str">
        <f>B122</f>
        <v> Trimboli</v>
      </c>
      <c r="C129" s="78"/>
      <c r="D129" s="79">
        <v>5</v>
      </c>
      <c r="E129" s="80">
        <v>0</v>
      </c>
      <c r="F129" s="81">
        <f t="shared" si="108"/>
        <v>1</v>
      </c>
      <c r="G129" s="81">
        <f t="shared" si="109"/>
        <v>0</v>
      </c>
      <c r="H129" s="81">
        <f t="shared" si="110"/>
        <v>0</v>
      </c>
      <c r="I129" s="194" t="str">
        <f t="shared" si="111"/>
        <v>Lo Presti R.</v>
      </c>
      <c r="J129" s="195"/>
      <c r="K129" s="200"/>
      <c r="L129" s="201"/>
      <c r="N129" s="11">
        <f>N122+O129/100</f>
        <v>9.06</v>
      </c>
      <c r="O129" s="12">
        <v>6</v>
      </c>
      <c r="P129" s="13" t="str">
        <f t="shared" si="102"/>
        <v>F4ti</v>
      </c>
      <c r="Q129" s="13" t="str">
        <f t="shared" si="103"/>
        <v>Trimboli</v>
      </c>
      <c r="R129" s="13">
        <f t="shared" si="104"/>
        <v>5</v>
      </c>
      <c r="S129" s="13">
        <f t="shared" si="105"/>
        <v>0</v>
      </c>
      <c r="T129" s="13">
        <f t="shared" si="106"/>
        <v>0</v>
      </c>
      <c r="U129" s="14" t="str">
        <f t="shared" si="107"/>
        <v>-</v>
      </c>
      <c r="V129" s="21"/>
      <c r="W129" s="21"/>
      <c r="X129" s="128"/>
      <c r="Y129" s="128"/>
      <c r="Z129" s="125"/>
      <c r="AA129" s="125"/>
      <c r="AB129" s="126"/>
      <c r="AC129" s="126"/>
      <c r="AD129" s="127"/>
      <c r="AE129" s="127"/>
      <c r="AF129" s="126"/>
    </row>
    <row r="130" spans="1:32" s="92" customFormat="1" ht="13.5" thickBot="1">
      <c r="A130" s="82" t="str">
        <f>B120</f>
        <v>Sciacca</v>
      </c>
      <c r="B130" s="83" t="str">
        <f>B121</f>
        <v>Squaddara F.</v>
      </c>
      <c r="C130" s="84"/>
      <c r="D130" s="58">
        <v>5</v>
      </c>
      <c r="E130" s="85">
        <f>AE128</f>
        <v>0</v>
      </c>
      <c r="F130" s="81">
        <f t="shared" si="108"/>
        <v>1</v>
      </c>
      <c r="G130" s="81">
        <f t="shared" si="109"/>
        <v>0</v>
      </c>
      <c r="H130" s="81">
        <f t="shared" si="110"/>
        <v>0</v>
      </c>
      <c r="I130" s="187" t="str">
        <f t="shared" si="111"/>
        <v>Cannavò</v>
      </c>
      <c r="J130" s="188"/>
      <c r="K130" s="202"/>
      <c r="L130" s="203"/>
      <c r="N130" s="11">
        <f>N122+O130/100</f>
        <v>9.07</v>
      </c>
      <c r="O130" s="15">
        <v>7</v>
      </c>
      <c r="P130" s="13" t="str">
        <f t="shared" si="102"/>
        <v>F4ti</v>
      </c>
      <c r="Q130" s="13" t="str">
        <f t="shared" si="103"/>
        <v>Natoli C.</v>
      </c>
      <c r="R130" s="13">
        <f t="shared" si="104"/>
        <v>3</v>
      </c>
      <c r="S130" s="13">
        <f t="shared" si="105"/>
        <v>0</v>
      </c>
      <c r="T130" s="13">
        <f t="shared" si="106"/>
        <v>0</v>
      </c>
      <c r="U130" s="14" t="str">
        <f t="shared" si="107"/>
        <v>-</v>
      </c>
      <c r="V130" s="21"/>
      <c r="W130" s="21"/>
      <c r="X130" s="128"/>
      <c r="Y130" s="129"/>
      <c r="Z130" s="125"/>
      <c r="AA130" s="125"/>
      <c r="AB130" s="126"/>
      <c r="AC130" s="126"/>
      <c r="AD130" s="127"/>
      <c r="AE130" s="127"/>
      <c r="AF130" s="126"/>
    </row>
    <row r="131" spans="1:53" ht="13.5" thickBot="1">
      <c r="A131" s="89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1"/>
      <c r="N131" s="11">
        <f>N122+O131/100</f>
        <v>9.08</v>
      </c>
      <c r="O131" s="12">
        <v>8</v>
      </c>
      <c r="P131" s="13" t="str">
        <f t="shared" si="102"/>
        <v>F4ti</v>
      </c>
      <c r="Q131" s="13" t="str">
        <f t="shared" si="103"/>
        <v>Frasca</v>
      </c>
      <c r="R131" s="13">
        <f t="shared" si="104"/>
        <v>3</v>
      </c>
      <c r="S131" s="13">
        <f t="shared" si="105"/>
        <v>0</v>
      </c>
      <c r="T131" s="13">
        <f t="shared" si="106"/>
        <v>0</v>
      </c>
      <c r="U131" s="14" t="str">
        <f t="shared" si="107"/>
        <v>-</v>
      </c>
      <c r="V131" s="21"/>
      <c r="W131" s="21"/>
      <c r="Z131" s="125"/>
      <c r="AA131" s="125"/>
      <c r="AB131" s="126"/>
      <c r="AC131" s="126"/>
      <c r="AD131" s="130"/>
      <c r="AE131" s="127"/>
      <c r="AF131" s="126"/>
      <c r="BA131" s="92"/>
    </row>
    <row r="132" spans="14:32" ht="12.75">
      <c r="N132" s="11">
        <f>N122+O132/100</f>
        <v>9.09</v>
      </c>
      <c r="O132" s="12">
        <v>9</v>
      </c>
      <c r="P132" s="13" t="str">
        <f t="shared" si="102"/>
        <v>-</v>
      </c>
      <c r="Q132" s="13" t="str">
        <f t="shared" si="103"/>
        <v>-</v>
      </c>
      <c r="R132" s="13" t="str">
        <f t="shared" si="104"/>
        <v>-</v>
      </c>
      <c r="S132" s="13" t="str">
        <f t="shared" si="105"/>
        <v>-</v>
      </c>
      <c r="T132" s="13" t="str">
        <f t="shared" si="106"/>
        <v>-</v>
      </c>
      <c r="U132" s="14" t="str">
        <f t="shared" si="107"/>
        <v>-</v>
      </c>
      <c r="V132" s="21"/>
      <c r="W132" s="21"/>
      <c r="Y132" s="131"/>
      <c r="Z132" s="125"/>
      <c r="AA132" s="125"/>
      <c r="AB132" s="132"/>
      <c r="AC132" s="132"/>
      <c r="AD132" s="133"/>
      <c r="AE132" s="133"/>
      <c r="AF132" s="132"/>
    </row>
    <row r="133" spans="14:32" ht="13.5" thickBot="1">
      <c r="N133" s="11">
        <f>N122+O133/100</f>
        <v>9.1</v>
      </c>
      <c r="O133" s="12">
        <v>10</v>
      </c>
      <c r="P133" s="13" t="str">
        <f t="shared" si="102"/>
        <v>-</v>
      </c>
      <c r="Q133" s="13" t="str">
        <f t="shared" si="103"/>
        <v>-</v>
      </c>
      <c r="R133" s="13" t="str">
        <f t="shared" si="104"/>
        <v>-</v>
      </c>
      <c r="S133" s="13" t="str">
        <f t="shared" si="105"/>
        <v>-</v>
      </c>
      <c r="T133" s="13" t="str">
        <f t="shared" si="106"/>
        <v>-</v>
      </c>
      <c r="U133" s="14" t="str">
        <f t="shared" si="107"/>
        <v>-</v>
      </c>
      <c r="V133" s="21"/>
      <c r="W133" s="21"/>
      <c r="Z133" s="134"/>
      <c r="AA133" s="134"/>
      <c r="AB133" s="134"/>
      <c r="AC133" s="134"/>
      <c r="AD133" s="134"/>
      <c r="AE133" s="134"/>
      <c r="AF133" s="134"/>
    </row>
    <row r="134" spans="1:32" ht="13.5" thickBot="1">
      <c r="A134" s="26" t="s">
        <v>18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8"/>
      <c r="N134" s="11">
        <f>N122+O134/100</f>
        <v>9.11</v>
      </c>
      <c r="O134" s="15">
        <v>11</v>
      </c>
      <c r="P134" s="13" t="str">
        <f t="shared" si="102"/>
        <v>-</v>
      </c>
      <c r="Q134" s="13" t="str">
        <f t="shared" si="103"/>
        <v>-</v>
      </c>
      <c r="R134" s="13" t="str">
        <f t="shared" si="104"/>
        <v>-</v>
      </c>
      <c r="S134" s="13" t="str">
        <f t="shared" si="105"/>
        <v>-</v>
      </c>
      <c r="T134" s="13" t="str">
        <f t="shared" si="106"/>
        <v>-</v>
      </c>
      <c r="U134" s="14" t="str">
        <f t="shared" si="107"/>
        <v>-</v>
      </c>
      <c r="V134" s="29"/>
      <c r="W134" s="101" t="str">
        <f>IF(COUNTIF(X:X,X134)&gt;1,"X","")</f>
        <v>X</v>
      </c>
      <c r="X134" s="105"/>
      <c r="Y134" s="105"/>
      <c r="Z134" s="197" t="str">
        <f>"PARTITE "&amp;A134</f>
        <v>PARTITE GIRONE 8</v>
      </c>
      <c r="AA134" s="198"/>
      <c r="AB134" s="198"/>
      <c r="AC134" s="198"/>
      <c r="AD134" s="198"/>
      <c r="AE134" s="198"/>
      <c r="AF134" s="199"/>
    </row>
    <row r="135" spans="1:32" ht="13.5" thickBot="1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/>
      <c r="N135" s="16">
        <f>N122+O135/100</f>
        <v>9.12</v>
      </c>
      <c r="O135" s="17">
        <v>12</v>
      </c>
      <c r="P135" s="18" t="str">
        <f t="shared" si="102"/>
        <v>-</v>
      </c>
      <c r="Q135" s="18" t="str">
        <f t="shared" si="103"/>
        <v>-</v>
      </c>
      <c r="R135" s="18" t="str">
        <f t="shared" si="104"/>
        <v>-</v>
      </c>
      <c r="S135" s="18" t="str">
        <f t="shared" si="105"/>
        <v>-</v>
      </c>
      <c r="T135" s="18" t="str">
        <f t="shared" si="106"/>
        <v>-</v>
      </c>
      <c r="U135" s="19" t="str">
        <f t="shared" si="107"/>
        <v>-</v>
      </c>
      <c r="V135" s="21"/>
      <c r="W135" s="102"/>
      <c r="X135" s="106" t="s">
        <v>80</v>
      </c>
      <c r="Y135" s="106" t="s">
        <v>78</v>
      </c>
      <c r="Z135" s="106" t="s">
        <v>23</v>
      </c>
      <c r="AA135" s="106" t="s">
        <v>35</v>
      </c>
      <c r="AB135" s="107" t="s">
        <v>74</v>
      </c>
      <c r="AC135" s="107" t="s">
        <v>74</v>
      </c>
      <c r="AD135" s="205" t="s">
        <v>11</v>
      </c>
      <c r="AE135" s="206"/>
      <c r="AF135" s="106" t="s">
        <v>24</v>
      </c>
    </row>
    <row r="136" spans="1:32" ht="13.5" thickBot="1">
      <c r="A136" s="33"/>
      <c r="B136" s="34"/>
      <c r="C136" s="35"/>
      <c r="D136" s="35"/>
      <c r="E136" s="35"/>
      <c r="F136" s="35"/>
      <c r="G136" s="36"/>
      <c r="H136" s="36"/>
      <c r="I136" s="35"/>
      <c r="J136" s="35"/>
      <c r="K136" s="35"/>
      <c r="L136" s="37"/>
      <c r="N136" s="20"/>
      <c r="Q136" s="21"/>
      <c r="R136" s="21"/>
      <c r="V136" s="92"/>
      <c r="W136" s="102">
        <f aca="true" t="shared" si="112" ref="W136:W141">IF(COUNTIF(X$1:X$65536,X136)&gt;1,"X","")</f>
      </c>
      <c r="X136" s="179">
        <f aca="true" t="shared" si="113" ref="X136:X141">Y136+Z136/100</f>
        <v>2.07</v>
      </c>
      <c r="Y136" s="109">
        <v>2</v>
      </c>
      <c r="Z136" s="109">
        <v>7</v>
      </c>
      <c r="AA136" s="110" t="s">
        <v>77</v>
      </c>
      <c r="AB136" s="111" t="str">
        <f aca="true" t="shared" si="114" ref="AB136:AC141">A144</f>
        <v>Cortese</v>
      </c>
      <c r="AC136" s="112" t="str">
        <f t="shared" si="114"/>
        <v>Mandanici</v>
      </c>
      <c r="AD136" s="113">
        <v>2</v>
      </c>
      <c r="AE136" s="114">
        <v>2</v>
      </c>
      <c r="AF136" s="115" t="str">
        <f>B119</f>
        <v>Gissara C.</v>
      </c>
    </row>
    <row r="137" spans="1:32" ht="13.5" thickBot="1">
      <c r="A137" s="33"/>
      <c r="B137" s="38" t="s">
        <v>74</v>
      </c>
      <c r="C137" s="39" t="s">
        <v>1</v>
      </c>
      <c r="D137" s="40" t="s">
        <v>2</v>
      </c>
      <c r="E137" s="40" t="s">
        <v>3</v>
      </c>
      <c r="F137" s="41" t="s">
        <v>4</v>
      </c>
      <c r="G137" s="41" t="s">
        <v>5</v>
      </c>
      <c r="H137" s="41" t="s">
        <v>6</v>
      </c>
      <c r="I137" s="40" t="s">
        <v>7</v>
      </c>
      <c r="J137" s="42" t="s">
        <v>8</v>
      </c>
      <c r="K137" s="43"/>
      <c r="L137" s="38" t="s">
        <v>99</v>
      </c>
      <c r="N137" s="1">
        <v>10</v>
      </c>
      <c r="O137" s="207" t="s">
        <v>79</v>
      </c>
      <c r="P137" s="208"/>
      <c r="Q137" s="208"/>
      <c r="R137" s="208"/>
      <c r="S137" s="208"/>
      <c r="T137" s="208"/>
      <c r="U137" s="209"/>
      <c r="V137" s="21"/>
      <c r="W137" s="102">
        <f t="shared" si="112"/>
      </c>
      <c r="X137" s="180">
        <f t="shared" si="113"/>
        <v>2.08</v>
      </c>
      <c r="Y137" s="117">
        <v>2</v>
      </c>
      <c r="Z137" s="117">
        <v>8</v>
      </c>
      <c r="AA137" s="118" t="s">
        <v>77</v>
      </c>
      <c r="AB137" s="119" t="str">
        <f t="shared" si="114"/>
        <v>Cannavò</v>
      </c>
      <c r="AC137" s="120" t="str">
        <f t="shared" si="114"/>
        <v>Lo Presti R.</v>
      </c>
      <c r="AD137" s="121">
        <v>5</v>
      </c>
      <c r="AE137" s="122">
        <v>0</v>
      </c>
      <c r="AF137" s="123" t="str">
        <f>B122</f>
        <v> Trimboli</v>
      </c>
    </row>
    <row r="138" spans="1:32" ht="13.5" thickBot="1">
      <c r="A138" s="44">
        <f>C138*1000+J138*50+H138+0.9</f>
        <v>7512.9</v>
      </c>
      <c r="B138" s="45" t="str">
        <f>Player!A8</f>
        <v>Cortese</v>
      </c>
      <c r="C138" s="46">
        <f>3*E138+F138</f>
        <v>7</v>
      </c>
      <c r="D138" s="47">
        <f>SUM(E138:G138)</f>
        <v>3</v>
      </c>
      <c r="E138" s="47">
        <f>SUM(F144+F146+F148)</f>
        <v>2</v>
      </c>
      <c r="F138" s="48">
        <f>SUM(G144+G146+G148)</f>
        <v>1</v>
      </c>
      <c r="G138" s="48">
        <f>SUM(H144+H146+H148)</f>
        <v>0</v>
      </c>
      <c r="H138" s="48">
        <f>SUM(D144+D146+D148)</f>
        <v>12</v>
      </c>
      <c r="I138" s="47">
        <f>SUM(E144+E146+E148)</f>
        <v>2</v>
      </c>
      <c r="J138" s="49">
        <f>H138-I138</f>
        <v>10</v>
      </c>
      <c r="K138" s="50" t="s">
        <v>49</v>
      </c>
      <c r="L138" s="51" t="s">
        <v>122</v>
      </c>
      <c r="N138" s="22" t="s">
        <v>80</v>
      </c>
      <c r="O138" s="3" t="s">
        <v>81</v>
      </c>
      <c r="P138" s="3" t="s">
        <v>82</v>
      </c>
      <c r="Q138" s="4" t="s">
        <v>83</v>
      </c>
      <c r="R138" s="4" t="s">
        <v>84</v>
      </c>
      <c r="S138" s="5" t="s">
        <v>85</v>
      </c>
      <c r="T138" s="5"/>
      <c r="U138" s="3" t="s">
        <v>24</v>
      </c>
      <c r="V138" s="21"/>
      <c r="W138" s="102">
        <f t="shared" si="112"/>
      </c>
      <c r="X138" s="179">
        <f t="shared" si="113"/>
        <v>4.07</v>
      </c>
      <c r="Y138" s="109">
        <v>4</v>
      </c>
      <c r="Z138" s="109">
        <v>7</v>
      </c>
      <c r="AA138" s="110" t="s">
        <v>77</v>
      </c>
      <c r="AB138" s="111" t="str">
        <f t="shared" si="114"/>
        <v>Cortese</v>
      </c>
      <c r="AC138" s="112" t="str">
        <f t="shared" si="114"/>
        <v>Cannavò</v>
      </c>
      <c r="AD138" s="113">
        <v>1</v>
      </c>
      <c r="AE138" s="114">
        <v>0</v>
      </c>
      <c r="AF138" s="115" t="str">
        <f>B120</f>
        <v>Sciacca</v>
      </c>
    </row>
    <row r="139" spans="1:32" ht="13.5" thickBot="1">
      <c r="A139" s="44">
        <f>C139*1000+J139*50+H139+0.8</f>
        <v>7512.8</v>
      </c>
      <c r="B139" s="52" t="str">
        <f>Player!A11</f>
        <v>Mandanici</v>
      </c>
      <c r="C139" s="53">
        <f>3*E139+F139</f>
        <v>7</v>
      </c>
      <c r="D139" s="54">
        <f>SUM(E139:G139)</f>
        <v>3</v>
      </c>
      <c r="E139" s="54">
        <f>SUM(H144+F147+F149)</f>
        <v>2</v>
      </c>
      <c r="F139" s="55">
        <f>SUM(G144+G147+G149)</f>
        <v>1</v>
      </c>
      <c r="G139" s="55">
        <f>SUM(F144+H147+H149)</f>
        <v>0</v>
      </c>
      <c r="H139" s="55">
        <f>SUM(E144+D147+D149)</f>
        <v>12</v>
      </c>
      <c r="I139" s="55">
        <f>SUM(D144+E147+E149)</f>
        <v>2</v>
      </c>
      <c r="J139" s="56">
        <f>H139-I139</f>
        <v>10</v>
      </c>
      <c r="K139" s="50" t="s">
        <v>50</v>
      </c>
      <c r="L139" s="51" t="s">
        <v>125</v>
      </c>
      <c r="N139" s="6">
        <f>N137+O139/100</f>
        <v>10.01</v>
      </c>
      <c r="O139" s="7">
        <v>1</v>
      </c>
      <c r="P139" s="8" t="str">
        <f aca="true" t="shared" si="115" ref="P139:P150">_xlfn.IFERROR(VLOOKUP(N139,$X:$AF,4,FALSE),"-")</f>
        <v>Smi</v>
      </c>
      <c r="Q139" s="8" t="str">
        <f aca="true" t="shared" si="116" ref="Q139:Q150">_xlfn.IFERROR(VLOOKUP(N139,$X:$AF,5,FALSE),"-")</f>
        <v>Longo</v>
      </c>
      <c r="R139" s="9" t="str">
        <f aca="true" t="shared" si="117" ref="R139:R150">_xlfn.IFERROR(VLOOKUP(N139,$X:$AF,6,FALSE),"-")</f>
        <v>Berselli</v>
      </c>
      <c r="S139" s="9">
        <f aca="true" t="shared" si="118" ref="S139:S150">_xlfn.IFERROR(VLOOKUP(N139,$X:$AF,7,FALSE),"-")</f>
        <v>0</v>
      </c>
      <c r="T139" s="9">
        <f aca="true" t="shared" si="119" ref="T139:T150">_xlfn.IFERROR(VLOOKUP(N139,$X:$AF,8,FALSE),"-")</f>
        <v>0</v>
      </c>
      <c r="U139" s="10">
        <f aca="true" t="shared" si="120" ref="U139:U150">_xlfn.IFERROR(VLOOKUP(N139,$X:$AF,9,FALSE),"-")</f>
        <v>0</v>
      </c>
      <c r="V139" s="21"/>
      <c r="W139" s="102">
        <f t="shared" si="112"/>
      </c>
      <c r="X139" s="180">
        <f t="shared" si="113"/>
        <v>4.08</v>
      </c>
      <c r="Y139" s="117">
        <v>4</v>
      </c>
      <c r="Z139" s="117">
        <v>8</v>
      </c>
      <c r="AA139" s="118" t="s">
        <v>77</v>
      </c>
      <c r="AB139" s="119" t="str">
        <f t="shared" si="114"/>
        <v>Mandanici</v>
      </c>
      <c r="AC139" s="120" t="str">
        <f t="shared" si="114"/>
        <v>Lo Presti R.</v>
      </c>
      <c r="AD139" s="121">
        <v>5</v>
      </c>
      <c r="AE139" s="122">
        <v>0</v>
      </c>
      <c r="AF139" s="123" t="str">
        <f>B121</f>
        <v>Squaddara F.</v>
      </c>
    </row>
    <row r="140" spans="1:32" ht="12.75">
      <c r="A140" s="44">
        <f>C140*1000+J140*50+H140+0.7</f>
        <v>-749.3</v>
      </c>
      <c r="B140" s="52" t="str">
        <f>Player!A26</f>
        <v>Cannavò</v>
      </c>
      <c r="C140" s="53">
        <f>3*E140+F140</f>
        <v>0</v>
      </c>
      <c r="D140" s="54">
        <f>SUM(E140:G140)</f>
        <v>3</v>
      </c>
      <c r="E140" s="54">
        <f>SUM(F145+H146+H149)</f>
        <v>0</v>
      </c>
      <c r="F140" s="55">
        <f>SUM(G145+G146+G149)</f>
        <v>0</v>
      </c>
      <c r="G140" s="55">
        <f>SUM(H145+F146+F149)</f>
        <v>3</v>
      </c>
      <c r="H140" s="55">
        <f>SUM(D145+E146+E149)</f>
        <v>0</v>
      </c>
      <c r="I140" s="55">
        <f>SUM(E145+D146+D149)</f>
        <v>15</v>
      </c>
      <c r="J140" s="56">
        <f>H140-I140</f>
        <v>-15</v>
      </c>
      <c r="K140" s="50" t="s">
        <v>51</v>
      </c>
      <c r="L140" s="51" t="s">
        <v>142</v>
      </c>
      <c r="N140" s="11">
        <f>N137+O140/100</f>
        <v>10.02</v>
      </c>
      <c r="O140" s="12">
        <v>2</v>
      </c>
      <c r="P140" s="13" t="str">
        <f t="shared" si="115"/>
        <v>Smi</v>
      </c>
      <c r="Q140" s="13" t="str">
        <f t="shared" si="116"/>
        <v>Zangla A.</v>
      </c>
      <c r="R140" s="13" t="str">
        <f t="shared" si="117"/>
        <v>Sciacca</v>
      </c>
      <c r="S140" s="13">
        <f t="shared" si="118"/>
        <v>0</v>
      </c>
      <c r="T140" s="13">
        <f t="shared" si="119"/>
        <v>0</v>
      </c>
      <c r="U140" s="14">
        <f t="shared" si="120"/>
        <v>0</v>
      </c>
      <c r="V140" s="21"/>
      <c r="W140" s="102">
        <f t="shared" si="112"/>
      </c>
      <c r="X140" s="179">
        <f t="shared" si="113"/>
        <v>6.07</v>
      </c>
      <c r="Y140" s="109">
        <v>6</v>
      </c>
      <c r="Z140" s="109">
        <v>7</v>
      </c>
      <c r="AA140" s="110" t="s">
        <v>77</v>
      </c>
      <c r="AB140" s="111" t="str">
        <f t="shared" si="114"/>
        <v>Cortese</v>
      </c>
      <c r="AC140" s="112" t="str">
        <f t="shared" si="114"/>
        <v>Lo Presti R.</v>
      </c>
      <c r="AD140" s="113">
        <v>5</v>
      </c>
      <c r="AE140" s="114">
        <v>0</v>
      </c>
      <c r="AF140" s="115" t="str">
        <f>B122</f>
        <v> Trimboli</v>
      </c>
    </row>
    <row r="141" spans="1:32" ht="13.5" thickBot="1">
      <c r="A141" s="44">
        <f>C141*1000+J141*50+H141+0.6</f>
        <v>2755.6</v>
      </c>
      <c r="B141" s="57" t="str">
        <f>Player!A29</f>
        <v>Lo Presti R.</v>
      </c>
      <c r="C141" s="58">
        <f>3*E141+F141</f>
        <v>3</v>
      </c>
      <c r="D141" s="59">
        <f>SUM(E141:G141)</f>
        <v>3</v>
      </c>
      <c r="E141" s="59">
        <f>SUM(H145+H147+H148)</f>
        <v>1</v>
      </c>
      <c r="F141" s="59">
        <f>SUM(G145+G147+G148)</f>
        <v>0</v>
      </c>
      <c r="G141" s="60">
        <f>SUM(F145+F147+F148)</f>
        <v>2</v>
      </c>
      <c r="H141" s="60">
        <f>SUM(E145+E147+E148)</f>
        <v>5</v>
      </c>
      <c r="I141" s="60">
        <f>SUM(D145+D147+D148)</f>
        <v>10</v>
      </c>
      <c r="J141" s="61">
        <f>H141-I141</f>
        <v>-5</v>
      </c>
      <c r="K141" s="62" t="s">
        <v>64</v>
      </c>
      <c r="L141" s="63" t="s">
        <v>139</v>
      </c>
      <c r="N141" s="11">
        <f>N137+O141/100</f>
        <v>10.03</v>
      </c>
      <c r="O141" s="12">
        <v>3</v>
      </c>
      <c r="P141" s="13" t="str">
        <f t="shared" si="115"/>
        <v>FSmi</v>
      </c>
      <c r="Q141" s="13">
        <f t="shared" si="116"/>
        <v>0</v>
      </c>
      <c r="R141" s="13">
        <f t="shared" si="117"/>
        <v>0</v>
      </c>
      <c r="S141" s="13">
        <f t="shared" si="118"/>
        <v>0</v>
      </c>
      <c r="T141" s="13">
        <f t="shared" si="119"/>
        <v>0</v>
      </c>
      <c r="U141" s="14" t="str">
        <f t="shared" si="120"/>
        <v>-</v>
      </c>
      <c r="V141" s="21"/>
      <c r="W141" s="103">
        <f t="shared" si="112"/>
      </c>
      <c r="X141" s="180">
        <f t="shared" si="113"/>
        <v>6.08</v>
      </c>
      <c r="Y141" s="117">
        <v>6</v>
      </c>
      <c r="Z141" s="117">
        <v>8</v>
      </c>
      <c r="AA141" s="118" t="s">
        <v>77</v>
      </c>
      <c r="AB141" s="119" t="str">
        <f t="shared" si="114"/>
        <v>Mandanici</v>
      </c>
      <c r="AC141" s="120" t="str">
        <f t="shared" si="114"/>
        <v>Cannavò</v>
      </c>
      <c r="AD141" s="121"/>
      <c r="AE141" s="122"/>
      <c r="AF141" s="123" t="str">
        <f>B121</f>
        <v>Squaddara F.</v>
      </c>
    </row>
    <row r="142" spans="1:32" ht="13.5" thickBot="1">
      <c r="A142" s="64"/>
      <c r="B142" s="65"/>
      <c r="C142" s="66"/>
      <c r="D142" s="66"/>
      <c r="E142" s="66"/>
      <c r="F142" s="67"/>
      <c r="G142" s="67"/>
      <c r="H142" s="68"/>
      <c r="I142" s="66"/>
      <c r="J142" s="66"/>
      <c r="K142" s="69"/>
      <c r="L142" s="70"/>
      <c r="N142" s="11">
        <f>N137+O142/100</f>
        <v>10.04</v>
      </c>
      <c r="O142" s="12">
        <v>4</v>
      </c>
      <c r="P142" s="13" t="str">
        <f t="shared" si="115"/>
        <v>FSmi</v>
      </c>
      <c r="Q142" s="13">
        <f t="shared" si="116"/>
        <v>0</v>
      </c>
      <c r="R142" s="13">
        <f t="shared" si="117"/>
        <v>0</v>
      </c>
      <c r="S142" s="13">
        <f t="shared" si="118"/>
        <v>0</v>
      </c>
      <c r="T142" s="13">
        <f t="shared" si="119"/>
        <v>0</v>
      </c>
      <c r="U142" s="14" t="str">
        <f t="shared" si="120"/>
        <v>-</v>
      </c>
      <c r="V142" s="92"/>
      <c r="W142" s="71"/>
      <c r="X142" s="131"/>
      <c r="Z142" s="125"/>
      <c r="AA142" s="125"/>
      <c r="AB142" s="135"/>
      <c r="AC142" s="135"/>
      <c r="AD142" s="127"/>
      <c r="AE142" s="127"/>
      <c r="AF142" s="127"/>
    </row>
    <row r="143" spans="1:32" ht="13.5" thickBot="1">
      <c r="A143" s="72" t="s">
        <v>74</v>
      </c>
      <c r="B143" s="73" t="s">
        <v>74</v>
      </c>
      <c r="C143" s="74"/>
      <c r="D143" s="191" t="s">
        <v>11</v>
      </c>
      <c r="E143" s="192"/>
      <c r="F143" s="34"/>
      <c r="G143" s="75"/>
      <c r="H143" s="34"/>
      <c r="I143" s="191" t="s">
        <v>24</v>
      </c>
      <c r="J143" s="193"/>
      <c r="K143" s="191" t="s">
        <v>100</v>
      </c>
      <c r="L143" s="192"/>
      <c r="N143" s="11">
        <f>N137+O143/100</f>
        <v>10.05</v>
      </c>
      <c r="O143" s="12">
        <v>5</v>
      </c>
      <c r="P143" s="13" t="str">
        <f t="shared" si="115"/>
        <v>-</v>
      </c>
      <c r="Q143" s="13" t="str">
        <f t="shared" si="116"/>
        <v>-</v>
      </c>
      <c r="R143" s="13" t="str">
        <f t="shared" si="117"/>
        <v>-</v>
      </c>
      <c r="S143" s="13" t="str">
        <f t="shared" si="118"/>
        <v>-</v>
      </c>
      <c r="T143" s="13" t="str">
        <f t="shared" si="119"/>
        <v>-</v>
      </c>
      <c r="U143" s="14" t="str">
        <f t="shared" si="120"/>
        <v>-</v>
      </c>
      <c r="V143" s="21"/>
      <c r="W143" s="21"/>
      <c r="Z143" s="132"/>
      <c r="AA143" s="132"/>
      <c r="AB143" s="136"/>
      <c r="AC143" s="136"/>
      <c r="AD143" s="132"/>
      <c r="AE143" s="132"/>
      <c r="AF143" s="132"/>
    </row>
    <row r="144" spans="1:32" ht="12.75">
      <c r="A144" s="76" t="str">
        <f>B138</f>
        <v>Cortese</v>
      </c>
      <c r="B144" s="77" t="str">
        <f>B139</f>
        <v>Mandanici</v>
      </c>
      <c r="C144" s="78"/>
      <c r="D144" s="79">
        <f>AD136</f>
        <v>2</v>
      </c>
      <c r="E144" s="80">
        <f>AE136</f>
        <v>2</v>
      </c>
      <c r="F144" s="81">
        <f aca="true" t="shared" si="121" ref="F144:F149">IF(D144&gt;E144,1,0)</f>
        <v>0</v>
      </c>
      <c r="G144" s="81">
        <f aca="true" t="shared" si="122" ref="G144:G149">IF(D144=E144,1,0)</f>
        <v>1</v>
      </c>
      <c r="H144" s="81">
        <f aca="true" t="shared" si="123" ref="H144:H149">IF(D144&lt;E144,1,0)</f>
        <v>0</v>
      </c>
      <c r="I144" s="189" t="str">
        <f aca="true" t="shared" si="124" ref="I144:I149">AF136</f>
        <v>Gissara C.</v>
      </c>
      <c r="J144" s="190"/>
      <c r="K144" s="200"/>
      <c r="L144" s="201"/>
      <c r="N144" s="11">
        <f>N137+O144/100</f>
        <v>10.06</v>
      </c>
      <c r="O144" s="12">
        <v>6</v>
      </c>
      <c r="P144" s="13" t="str">
        <f t="shared" si="115"/>
        <v>-</v>
      </c>
      <c r="Q144" s="13" t="str">
        <f t="shared" si="116"/>
        <v>-</v>
      </c>
      <c r="R144" s="13" t="str">
        <f t="shared" si="117"/>
        <v>-</v>
      </c>
      <c r="S144" s="13" t="str">
        <f t="shared" si="118"/>
        <v>-</v>
      </c>
      <c r="T144" s="13" t="str">
        <f t="shared" si="119"/>
        <v>-</v>
      </c>
      <c r="U144" s="14" t="str">
        <f t="shared" si="120"/>
        <v>-</v>
      </c>
      <c r="V144" s="21"/>
      <c r="W144" s="21"/>
      <c r="Z144" s="134"/>
      <c r="AA144" s="134"/>
      <c r="AB144" s="134"/>
      <c r="AC144" s="134"/>
      <c r="AD144" s="134"/>
      <c r="AE144" s="134"/>
      <c r="AF144" s="134"/>
    </row>
    <row r="145" spans="1:32" ht="13.5" thickBot="1">
      <c r="A145" s="82" t="str">
        <f>B140</f>
        <v>Cannavò</v>
      </c>
      <c r="B145" s="83" t="str">
        <f>B141</f>
        <v>Lo Presti R.</v>
      </c>
      <c r="C145" s="84"/>
      <c r="D145" s="58">
        <v>0</v>
      </c>
      <c r="E145" s="85">
        <v>5</v>
      </c>
      <c r="F145" s="81">
        <f t="shared" si="121"/>
        <v>0</v>
      </c>
      <c r="G145" s="81">
        <f t="shared" si="122"/>
        <v>0</v>
      </c>
      <c r="H145" s="81">
        <f t="shared" si="123"/>
        <v>1</v>
      </c>
      <c r="I145" s="187" t="str">
        <f t="shared" si="124"/>
        <v> Trimboli</v>
      </c>
      <c r="J145" s="188"/>
      <c r="K145" s="200"/>
      <c r="L145" s="201"/>
      <c r="N145" s="11">
        <f>N137+O145/100</f>
        <v>10.07</v>
      </c>
      <c r="O145" s="15">
        <v>7</v>
      </c>
      <c r="P145" s="13" t="str">
        <f t="shared" si="115"/>
        <v>-</v>
      </c>
      <c r="Q145" s="13" t="str">
        <f t="shared" si="116"/>
        <v>-</v>
      </c>
      <c r="R145" s="13" t="str">
        <f t="shared" si="117"/>
        <v>-</v>
      </c>
      <c r="S145" s="13" t="str">
        <f t="shared" si="118"/>
        <v>-</v>
      </c>
      <c r="T145" s="13" t="str">
        <f t="shared" si="119"/>
        <v>-</v>
      </c>
      <c r="U145" s="14" t="str">
        <f t="shared" si="120"/>
        <v>-</v>
      </c>
      <c r="V145" s="21"/>
      <c r="W145" s="21"/>
      <c r="Z145" s="137"/>
      <c r="AA145" s="137"/>
      <c r="AB145" s="138"/>
      <c r="AC145" s="138"/>
      <c r="AD145" s="127"/>
      <c r="AE145" s="127"/>
      <c r="AF145" s="137"/>
    </row>
    <row r="146" spans="1:32" ht="12.75">
      <c r="A146" s="86" t="str">
        <f>B138</f>
        <v>Cortese</v>
      </c>
      <c r="B146" s="87" t="str">
        <f>B140</f>
        <v>Cannavò</v>
      </c>
      <c r="C146" s="78"/>
      <c r="D146" s="79">
        <v>5</v>
      </c>
      <c r="E146" s="80">
        <f>AE141</f>
        <v>0</v>
      </c>
      <c r="F146" s="81">
        <f t="shared" si="121"/>
        <v>1</v>
      </c>
      <c r="G146" s="81">
        <f t="shared" si="122"/>
        <v>0</v>
      </c>
      <c r="H146" s="81">
        <f t="shared" si="123"/>
        <v>0</v>
      </c>
      <c r="I146" s="194" t="str">
        <f t="shared" si="124"/>
        <v>Sciacca</v>
      </c>
      <c r="J146" s="195"/>
      <c r="K146" s="200"/>
      <c r="L146" s="201"/>
      <c r="N146" s="11">
        <f>N137+O146/100</f>
        <v>10.08</v>
      </c>
      <c r="O146" s="12">
        <v>8</v>
      </c>
      <c r="P146" s="13" t="str">
        <f t="shared" si="115"/>
        <v>-</v>
      </c>
      <c r="Q146" s="13" t="str">
        <f t="shared" si="116"/>
        <v>-</v>
      </c>
      <c r="R146" s="13" t="str">
        <f t="shared" si="117"/>
        <v>-</v>
      </c>
      <c r="S146" s="13" t="str">
        <f t="shared" si="118"/>
        <v>-</v>
      </c>
      <c r="T146" s="13" t="str">
        <f t="shared" si="119"/>
        <v>-</v>
      </c>
      <c r="U146" s="14" t="str">
        <f t="shared" si="120"/>
        <v>-</v>
      </c>
      <c r="V146" s="21"/>
      <c r="W146" s="21"/>
      <c r="Z146" s="125"/>
      <c r="AA146" s="125"/>
      <c r="AB146" s="135"/>
      <c r="AC146" s="135"/>
      <c r="AD146" s="127"/>
      <c r="AE146" s="127"/>
      <c r="AF146" s="127"/>
    </row>
    <row r="147" spans="1:32" ht="13.5" thickBot="1">
      <c r="A147" s="82" t="str">
        <f>B139</f>
        <v>Mandanici</v>
      </c>
      <c r="B147" s="83" t="str">
        <f>B141</f>
        <v>Lo Presti R.</v>
      </c>
      <c r="C147" s="84"/>
      <c r="D147" s="58">
        <v>5</v>
      </c>
      <c r="E147" s="85">
        <f>AE142</f>
        <v>0</v>
      </c>
      <c r="F147" s="81">
        <f t="shared" si="121"/>
        <v>1</v>
      </c>
      <c r="G147" s="81">
        <f t="shared" si="122"/>
        <v>0</v>
      </c>
      <c r="H147" s="81">
        <f t="shared" si="123"/>
        <v>0</v>
      </c>
      <c r="I147" s="187" t="str">
        <f t="shared" si="124"/>
        <v>Squaddara F.</v>
      </c>
      <c r="J147" s="188"/>
      <c r="K147" s="200"/>
      <c r="L147" s="201"/>
      <c r="N147" s="11">
        <f>N137+O147/100</f>
        <v>10.09</v>
      </c>
      <c r="O147" s="12">
        <v>9</v>
      </c>
      <c r="P147" s="13" t="str">
        <f t="shared" si="115"/>
        <v>-</v>
      </c>
      <c r="Q147" s="13" t="str">
        <f t="shared" si="116"/>
        <v>-</v>
      </c>
      <c r="R147" s="13" t="str">
        <f t="shared" si="117"/>
        <v>-</v>
      </c>
      <c r="S147" s="13" t="str">
        <f t="shared" si="118"/>
        <v>-</v>
      </c>
      <c r="T147" s="13" t="str">
        <f t="shared" si="119"/>
        <v>-</v>
      </c>
      <c r="U147" s="14" t="str">
        <f t="shared" si="120"/>
        <v>-</v>
      </c>
      <c r="V147" s="21"/>
      <c r="W147" s="21"/>
      <c r="Z147" s="125"/>
      <c r="AA147" s="125"/>
      <c r="AB147" s="135"/>
      <c r="AC147" s="135"/>
      <c r="AD147" s="127"/>
      <c r="AE147" s="127"/>
      <c r="AF147" s="127"/>
    </row>
    <row r="148" spans="1:31" ht="12.75">
      <c r="A148" s="86" t="str">
        <f>B138</f>
        <v>Cortese</v>
      </c>
      <c r="B148" s="87" t="str">
        <f>B141</f>
        <v>Lo Presti R.</v>
      </c>
      <c r="C148" s="78"/>
      <c r="D148" s="79">
        <v>5</v>
      </c>
      <c r="E148" s="80">
        <v>0</v>
      </c>
      <c r="F148" s="81">
        <f t="shared" si="121"/>
        <v>1</v>
      </c>
      <c r="G148" s="81">
        <f t="shared" si="122"/>
        <v>0</v>
      </c>
      <c r="H148" s="81">
        <f t="shared" si="123"/>
        <v>0</v>
      </c>
      <c r="I148" s="194" t="str">
        <f t="shared" si="124"/>
        <v> Trimboli</v>
      </c>
      <c r="J148" s="195"/>
      <c r="K148" s="200"/>
      <c r="L148" s="201"/>
      <c r="N148" s="11">
        <f>N137+O148/100</f>
        <v>10.1</v>
      </c>
      <c r="O148" s="12">
        <v>10</v>
      </c>
      <c r="P148" s="13" t="str">
        <f t="shared" si="115"/>
        <v>-</v>
      </c>
      <c r="Q148" s="13" t="str">
        <f t="shared" si="116"/>
        <v>-</v>
      </c>
      <c r="R148" s="13" t="str">
        <f t="shared" si="117"/>
        <v>-</v>
      </c>
      <c r="S148" s="13" t="str">
        <f t="shared" si="118"/>
        <v>-</v>
      </c>
      <c r="T148" s="13" t="str">
        <f t="shared" si="119"/>
        <v>-</v>
      </c>
      <c r="U148" s="14" t="str">
        <f t="shared" si="120"/>
        <v>-</v>
      </c>
      <c r="V148" s="21"/>
      <c r="W148" s="21"/>
      <c r="Z148" s="128"/>
      <c r="AA148" s="128"/>
      <c r="AB148" s="141"/>
      <c r="AC148" s="141"/>
      <c r="AD148" s="142"/>
      <c r="AE148" s="142"/>
    </row>
    <row r="149" spans="1:31" ht="13.5" thickBot="1">
      <c r="A149" s="82" t="str">
        <f>B139</f>
        <v>Mandanici</v>
      </c>
      <c r="B149" s="83" t="str">
        <f>B140</f>
        <v>Cannavò</v>
      </c>
      <c r="C149" s="84"/>
      <c r="D149" s="58">
        <v>5</v>
      </c>
      <c r="E149" s="85">
        <v>0</v>
      </c>
      <c r="F149" s="81">
        <f t="shared" si="121"/>
        <v>1</v>
      </c>
      <c r="G149" s="81">
        <f t="shared" si="122"/>
        <v>0</v>
      </c>
      <c r="H149" s="81">
        <f t="shared" si="123"/>
        <v>0</v>
      </c>
      <c r="I149" s="187" t="str">
        <f t="shared" si="124"/>
        <v>Squaddara F.</v>
      </c>
      <c r="J149" s="188"/>
      <c r="K149" s="202"/>
      <c r="L149" s="203"/>
      <c r="N149" s="11">
        <f>N137+O149/100</f>
        <v>10.11</v>
      </c>
      <c r="O149" s="15">
        <v>11</v>
      </c>
      <c r="P149" s="13" t="str">
        <f t="shared" si="115"/>
        <v>-</v>
      </c>
      <c r="Q149" s="13" t="str">
        <f t="shared" si="116"/>
        <v>-</v>
      </c>
      <c r="R149" s="13" t="str">
        <f t="shared" si="117"/>
        <v>-</v>
      </c>
      <c r="S149" s="13" t="str">
        <f t="shared" si="118"/>
        <v>-</v>
      </c>
      <c r="T149" s="13" t="str">
        <f t="shared" si="119"/>
        <v>-</v>
      </c>
      <c r="U149" s="14" t="str">
        <f t="shared" si="120"/>
        <v>-</v>
      </c>
      <c r="V149" s="21"/>
      <c r="W149" s="21"/>
      <c r="Z149" s="128"/>
      <c r="AA149" s="128"/>
      <c r="AB149" s="141"/>
      <c r="AC149" s="141"/>
      <c r="AD149" s="142"/>
      <c r="AE149" s="142"/>
    </row>
    <row r="150" spans="1:31" ht="13.5" thickBot="1">
      <c r="A150" s="89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1"/>
      <c r="N150" s="16">
        <f>N137+O150/100</f>
        <v>10.12</v>
      </c>
      <c r="O150" s="17">
        <v>12</v>
      </c>
      <c r="P150" s="18" t="str">
        <f t="shared" si="115"/>
        <v>-</v>
      </c>
      <c r="Q150" s="18" t="str">
        <f t="shared" si="116"/>
        <v>-</v>
      </c>
      <c r="R150" s="18" t="str">
        <f t="shared" si="117"/>
        <v>-</v>
      </c>
      <c r="S150" s="18" t="str">
        <f t="shared" si="118"/>
        <v>-</v>
      </c>
      <c r="T150" s="18" t="str">
        <f t="shared" si="119"/>
        <v>-</v>
      </c>
      <c r="U150" s="19" t="str">
        <f t="shared" si="120"/>
        <v>-</v>
      </c>
      <c r="V150" s="21"/>
      <c r="W150" s="21"/>
      <c r="Z150" s="128"/>
      <c r="AA150" s="128"/>
      <c r="AB150" s="141"/>
      <c r="AC150" s="141"/>
      <c r="AD150" s="142"/>
      <c r="AE150" s="142"/>
    </row>
    <row r="151" spans="14:32" ht="12.75">
      <c r="N151" s="20"/>
      <c r="Q151" s="21"/>
      <c r="R151" s="21"/>
      <c r="V151" s="21"/>
      <c r="W151" s="21"/>
      <c r="Y151" s="131"/>
      <c r="Z151" s="125"/>
      <c r="AA151" s="125"/>
      <c r="AB151" s="132"/>
      <c r="AC151" s="132"/>
      <c r="AD151" s="133"/>
      <c r="AE151" s="133"/>
      <c r="AF151" s="132"/>
    </row>
    <row r="152" spans="14:32" ht="13.5" thickBot="1">
      <c r="N152" s="20"/>
      <c r="Q152" s="21"/>
      <c r="R152" s="21"/>
      <c r="V152" s="21"/>
      <c r="W152" s="21"/>
      <c r="Z152" s="134"/>
      <c r="AA152" s="134"/>
      <c r="AB152" s="134"/>
      <c r="AC152" s="134"/>
      <c r="AD152" s="134"/>
      <c r="AE152" s="134"/>
      <c r="AF152" s="134"/>
    </row>
    <row r="153" spans="1:32" ht="13.5" thickBot="1">
      <c r="A153" s="26" t="s">
        <v>65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N153" s="1">
        <v>11</v>
      </c>
      <c r="O153" s="207" t="s">
        <v>79</v>
      </c>
      <c r="P153" s="208"/>
      <c r="Q153" s="208"/>
      <c r="R153" s="208"/>
      <c r="S153" s="208"/>
      <c r="T153" s="208"/>
      <c r="U153" s="209"/>
      <c r="V153" s="29"/>
      <c r="W153" s="101" t="str">
        <f>IF(COUNTIF(X:X,X153)&gt;1,"X","")</f>
        <v>X</v>
      </c>
      <c r="X153" s="105"/>
      <c r="Y153" s="105"/>
      <c r="Z153" s="197" t="str">
        <f>"PARTITE "&amp;A153</f>
        <v>PARTITE GIRONE 9</v>
      </c>
      <c r="AA153" s="198"/>
      <c r="AB153" s="198"/>
      <c r="AC153" s="198"/>
      <c r="AD153" s="198"/>
      <c r="AE153" s="198"/>
      <c r="AF153" s="199"/>
    </row>
    <row r="154" spans="1:32" ht="13.5" thickBot="1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/>
      <c r="N154" s="22" t="s">
        <v>80</v>
      </c>
      <c r="O154" s="3" t="s">
        <v>81</v>
      </c>
      <c r="P154" s="3" t="s">
        <v>82</v>
      </c>
      <c r="Q154" s="4" t="s">
        <v>83</v>
      </c>
      <c r="R154" s="4" t="s">
        <v>84</v>
      </c>
      <c r="S154" s="5" t="s">
        <v>85</v>
      </c>
      <c r="T154" s="5"/>
      <c r="U154" s="3" t="s">
        <v>24</v>
      </c>
      <c r="V154" s="21"/>
      <c r="W154" s="102"/>
      <c r="X154" s="106" t="s">
        <v>80</v>
      </c>
      <c r="Y154" s="106" t="s">
        <v>78</v>
      </c>
      <c r="Z154" s="106" t="s">
        <v>23</v>
      </c>
      <c r="AA154" s="106" t="s">
        <v>35</v>
      </c>
      <c r="AB154" s="107" t="s">
        <v>74</v>
      </c>
      <c r="AC154" s="107" t="s">
        <v>74</v>
      </c>
      <c r="AD154" s="205" t="s">
        <v>11</v>
      </c>
      <c r="AE154" s="206"/>
      <c r="AF154" s="106" t="s">
        <v>24</v>
      </c>
    </row>
    <row r="155" spans="1:32" ht="13.5" thickBot="1">
      <c r="A155" s="33"/>
      <c r="B155" s="34"/>
      <c r="C155" s="35"/>
      <c r="D155" s="35"/>
      <c r="E155" s="35"/>
      <c r="F155" s="35"/>
      <c r="G155" s="36"/>
      <c r="H155" s="36"/>
      <c r="I155" s="35"/>
      <c r="J155" s="35"/>
      <c r="K155" s="35"/>
      <c r="L155" s="37"/>
      <c r="N155" s="6">
        <f>N153+O155/100</f>
        <v>11.01</v>
      </c>
      <c r="O155" s="7">
        <v>1</v>
      </c>
      <c r="P155" s="8" t="str">
        <f aca="true" t="shared" si="125" ref="P155:P166">_xlfn.IFERROR(VLOOKUP(N155,$X:$AF,4,FALSE),"-")</f>
        <v>Fin</v>
      </c>
      <c r="Q155" s="8" t="str">
        <f aca="true" t="shared" si="126" ref="Q155:Q166">_xlfn.IFERROR(VLOOKUP(N155,$X:$AF,5,FALSE),"-")</f>
        <v>Longo</v>
      </c>
      <c r="R155" s="9" t="str">
        <f aca="true" t="shared" si="127" ref="R155:R166">_xlfn.IFERROR(VLOOKUP(N155,$X:$AF,6,FALSE),"-")</f>
        <v>Sciacca</v>
      </c>
      <c r="S155" s="9">
        <f aca="true" t="shared" si="128" ref="S155:S166">_xlfn.IFERROR(VLOOKUP(N155,$X:$AF,7,FALSE),"-")</f>
        <v>0</v>
      </c>
      <c r="T155" s="9">
        <f aca="true" t="shared" si="129" ref="T155:T166">_xlfn.IFERROR(VLOOKUP(N155,$X:$AF,8,FALSE),"-")</f>
        <v>0</v>
      </c>
      <c r="U155" s="10">
        <f aca="true" t="shared" si="130" ref="U155:U166">_xlfn.IFERROR(VLOOKUP(N155,$X:$AF,9,FALSE),"-")</f>
        <v>0</v>
      </c>
      <c r="V155" s="92"/>
      <c r="W155" s="102">
        <f aca="true" t="shared" si="131" ref="W155:W160">IF(COUNTIF(X$1:X$65536,X155)&gt;1,"X","")</f>
      </c>
      <c r="X155" s="179">
        <f aca="true" t="shared" si="132" ref="X155:X160">Y155+Z155/100</f>
        <v>1.09</v>
      </c>
      <c r="Y155" s="109">
        <v>1</v>
      </c>
      <c r="Z155" s="109">
        <v>9</v>
      </c>
      <c r="AA155" s="110" t="s">
        <v>86</v>
      </c>
      <c r="AB155" s="111" t="str">
        <f aca="true" t="shared" si="133" ref="AB155:AC160">A163</f>
        <v>Buttitta</v>
      </c>
      <c r="AC155" s="112" t="str">
        <f t="shared" si="133"/>
        <v>Natoli A.</v>
      </c>
      <c r="AD155" s="113">
        <v>1</v>
      </c>
      <c r="AE155" s="114">
        <v>2</v>
      </c>
      <c r="AF155" s="115" t="e">
        <f>#REF!</f>
        <v>#REF!</v>
      </c>
    </row>
    <row r="156" spans="1:32" ht="13.5" thickBot="1">
      <c r="A156" s="33"/>
      <c r="B156" s="38" t="s">
        <v>74</v>
      </c>
      <c r="C156" s="39" t="s">
        <v>1</v>
      </c>
      <c r="D156" s="40" t="s">
        <v>2</v>
      </c>
      <c r="E156" s="40" t="s">
        <v>3</v>
      </c>
      <c r="F156" s="41" t="s">
        <v>4</v>
      </c>
      <c r="G156" s="41" t="s">
        <v>5</v>
      </c>
      <c r="H156" s="41" t="s">
        <v>6</v>
      </c>
      <c r="I156" s="40" t="s">
        <v>7</v>
      </c>
      <c r="J156" s="42" t="s">
        <v>8</v>
      </c>
      <c r="K156" s="43"/>
      <c r="L156" s="38" t="s">
        <v>99</v>
      </c>
      <c r="N156" s="11">
        <f>N153+O156/100</f>
        <v>11.02</v>
      </c>
      <c r="O156" s="12">
        <v>2</v>
      </c>
      <c r="P156" s="13" t="str">
        <f t="shared" si="125"/>
        <v>FFin</v>
      </c>
      <c r="Q156" s="13" t="str">
        <f t="shared" si="126"/>
        <v>Natoli C.</v>
      </c>
      <c r="R156" s="13">
        <f t="shared" si="127"/>
        <v>5</v>
      </c>
      <c r="S156" s="13">
        <f t="shared" si="128"/>
        <v>0</v>
      </c>
      <c r="T156" s="13">
        <f t="shared" si="129"/>
        <v>0</v>
      </c>
      <c r="U156" s="14" t="str">
        <f t="shared" si="130"/>
        <v>-</v>
      </c>
      <c r="V156" s="21"/>
      <c r="W156" s="102">
        <f t="shared" si="131"/>
      </c>
      <c r="X156" s="180">
        <f t="shared" si="132"/>
        <v>1.1</v>
      </c>
      <c r="Y156" s="117">
        <v>1</v>
      </c>
      <c r="Z156" s="117">
        <v>10</v>
      </c>
      <c r="AA156" s="118" t="s">
        <v>86</v>
      </c>
      <c r="AB156" s="119" t="str">
        <f t="shared" si="133"/>
        <v>Chiara</v>
      </c>
      <c r="AC156" s="120" t="str">
        <f t="shared" si="133"/>
        <v>Natoli R.</v>
      </c>
      <c r="AD156" s="121">
        <v>0</v>
      </c>
      <c r="AE156" s="122">
        <v>5</v>
      </c>
      <c r="AF156" s="123" t="e">
        <f>#REF!</f>
        <v>#REF!</v>
      </c>
    </row>
    <row r="157" spans="1:32" ht="12.75">
      <c r="A157" s="44">
        <f>C157*1000+J157*50+H157+0.9</f>
        <v>3158.9</v>
      </c>
      <c r="B157" s="45" t="str">
        <f>Player!A9</f>
        <v>Buttitta</v>
      </c>
      <c r="C157" s="46">
        <f>3*E157+F157</f>
        <v>3</v>
      </c>
      <c r="D157" s="47">
        <f>SUM(E157:G157)</f>
        <v>3</v>
      </c>
      <c r="E157" s="47">
        <f>SUM(F163+F165+F167)</f>
        <v>1</v>
      </c>
      <c r="F157" s="48">
        <f>SUM(G163+G165+G167)</f>
        <v>0</v>
      </c>
      <c r="G157" s="48">
        <f>SUM(H163+H165+H167)</f>
        <v>2</v>
      </c>
      <c r="H157" s="48">
        <f>SUM(D163+D165+D167)</f>
        <v>8</v>
      </c>
      <c r="I157" s="47">
        <f>SUM(E163+E165+E167)</f>
        <v>5</v>
      </c>
      <c r="J157" s="49">
        <f>H157-I157</f>
        <v>3</v>
      </c>
      <c r="K157" s="50" t="s">
        <v>66</v>
      </c>
      <c r="L157" s="51" t="s">
        <v>124</v>
      </c>
      <c r="N157" s="11">
        <f>N153+O157/100</f>
        <v>11.03</v>
      </c>
      <c r="O157" s="12">
        <v>3</v>
      </c>
      <c r="P157" s="13" t="str">
        <f t="shared" si="125"/>
        <v>-</v>
      </c>
      <c r="Q157" s="13" t="str">
        <f t="shared" si="126"/>
        <v>-</v>
      </c>
      <c r="R157" s="13" t="str">
        <f t="shared" si="127"/>
        <v>-</v>
      </c>
      <c r="S157" s="13" t="str">
        <f t="shared" si="128"/>
        <v>-</v>
      </c>
      <c r="T157" s="13" t="str">
        <f t="shared" si="129"/>
        <v>-</v>
      </c>
      <c r="U157" s="14" t="str">
        <f t="shared" si="130"/>
        <v>-</v>
      </c>
      <c r="V157" s="21"/>
      <c r="W157" s="102">
        <f t="shared" si="131"/>
      </c>
      <c r="X157" s="179">
        <f t="shared" si="132"/>
        <v>3.09</v>
      </c>
      <c r="Y157" s="109">
        <v>3</v>
      </c>
      <c r="Z157" s="109">
        <v>9</v>
      </c>
      <c r="AA157" s="110" t="s">
        <v>86</v>
      </c>
      <c r="AB157" s="111" t="str">
        <f t="shared" si="133"/>
        <v>Buttitta</v>
      </c>
      <c r="AC157" s="112" t="str">
        <f t="shared" si="133"/>
        <v>Chiara</v>
      </c>
      <c r="AD157" s="113">
        <v>7</v>
      </c>
      <c r="AE157" s="114">
        <v>0</v>
      </c>
      <c r="AF157" s="115" t="e">
        <f>#REF!</f>
        <v>#REF!</v>
      </c>
    </row>
    <row r="158" spans="1:32" ht="13.5" thickBot="1">
      <c r="A158" s="44">
        <f>C158*1000+J158*50+H158+0.8</f>
        <v>9359.8</v>
      </c>
      <c r="B158" s="52" t="str">
        <f>Player!A10</f>
        <v>Natoli A.</v>
      </c>
      <c r="C158" s="53">
        <f>3*E158+F158</f>
        <v>9</v>
      </c>
      <c r="D158" s="54">
        <f>SUM(E158:G158)</f>
        <v>3</v>
      </c>
      <c r="E158" s="54">
        <f>SUM(H163+F166+F168)</f>
        <v>3</v>
      </c>
      <c r="F158" s="55">
        <f>SUM(G163+G166+G168)</f>
        <v>0</v>
      </c>
      <c r="G158" s="55">
        <f>SUM(F163+H166+H168)</f>
        <v>0</v>
      </c>
      <c r="H158" s="55">
        <f>SUM(E163+D166+D168)</f>
        <v>9</v>
      </c>
      <c r="I158" s="55">
        <f>SUM(D163+E166+E168)</f>
        <v>2</v>
      </c>
      <c r="J158" s="56">
        <f>H158-I158</f>
        <v>7</v>
      </c>
      <c r="K158" s="50" t="s">
        <v>67</v>
      </c>
      <c r="L158" s="51" t="s">
        <v>141</v>
      </c>
      <c r="N158" s="11">
        <f>N153+O158/100</f>
        <v>11.04</v>
      </c>
      <c r="O158" s="12">
        <v>4</v>
      </c>
      <c r="P158" s="13" t="str">
        <f t="shared" si="125"/>
        <v>-</v>
      </c>
      <c r="Q158" s="13" t="str">
        <f t="shared" si="126"/>
        <v>-</v>
      </c>
      <c r="R158" s="13" t="str">
        <f t="shared" si="127"/>
        <v>-</v>
      </c>
      <c r="S158" s="13" t="str">
        <f t="shared" si="128"/>
        <v>-</v>
      </c>
      <c r="T158" s="13" t="str">
        <f t="shared" si="129"/>
        <v>-</v>
      </c>
      <c r="U158" s="14" t="str">
        <f t="shared" si="130"/>
        <v>-</v>
      </c>
      <c r="V158" s="21"/>
      <c r="W158" s="102">
        <f t="shared" si="131"/>
      </c>
      <c r="X158" s="180">
        <f t="shared" si="132"/>
        <v>3.1</v>
      </c>
      <c r="Y158" s="117">
        <v>3</v>
      </c>
      <c r="Z158" s="117">
        <v>10</v>
      </c>
      <c r="AA158" s="118" t="s">
        <v>86</v>
      </c>
      <c r="AB158" s="119" t="str">
        <f t="shared" si="133"/>
        <v>Natoli A.</v>
      </c>
      <c r="AC158" s="120" t="str">
        <f t="shared" si="133"/>
        <v>Natoli R.</v>
      </c>
      <c r="AD158" s="121">
        <v>3</v>
      </c>
      <c r="AE158" s="122">
        <v>1</v>
      </c>
      <c r="AF158" s="123" t="e">
        <f>#REF!</f>
        <v>#REF!</v>
      </c>
    </row>
    <row r="159" spans="1:32" ht="12.75">
      <c r="A159" s="44">
        <f>C159*1000+J159*50+H159+0.7</f>
        <v>-799.3</v>
      </c>
      <c r="B159" s="52" t="str">
        <f>Player!A27</f>
        <v>Chiara</v>
      </c>
      <c r="C159" s="53">
        <f>3*E159+F159</f>
        <v>0</v>
      </c>
      <c r="D159" s="54">
        <f>SUM(E159:G159)</f>
        <v>3</v>
      </c>
      <c r="E159" s="54">
        <f>SUM(F164+H165+H168)</f>
        <v>0</v>
      </c>
      <c r="F159" s="55">
        <f>SUM(G164+G165+G168)</f>
        <v>0</v>
      </c>
      <c r="G159" s="55">
        <f>SUM(H164+F165+F168)</f>
        <v>3</v>
      </c>
      <c r="H159" s="55">
        <f>SUM(D164+E165+E168)</f>
        <v>0</v>
      </c>
      <c r="I159" s="55">
        <f>SUM(E164+D165+D168)</f>
        <v>16</v>
      </c>
      <c r="J159" s="56">
        <f>H159-I159</f>
        <v>-16</v>
      </c>
      <c r="K159" s="50" t="s">
        <v>68</v>
      </c>
      <c r="L159" s="51" t="s">
        <v>123</v>
      </c>
      <c r="N159" s="11">
        <f>N153+O159/100</f>
        <v>11.05</v>
      </c>
      <c r="O159" s="12">
        <v>5</v>
      </c>
      <c r="P159" s="13" t="str">
        <f t="shared" si="125"/>
        <v>-</v>
      </c>
      <c r="Q159" s="13" t="str">
        <f t="shared" si="126"/>
        <v>-</v>
      </c>
      <c r="R159" s="13" t="str">
        <f t="shared" si="127"/>
        <v>-</v>
      </c>
      <c r="S159" s="13" t="str">
        <f t="shared" si="128"/>
        <v>-</v>
      </c>
      <c r="T159" s="13" t="str">
        <f t="shared" si="129"/>
        <v>-</v>
      </c>
      <c r="U159" s="14" t="str">
        <f t="shared" si="130"/>
        <v>-</v>
      </c>
      <c r="V159" s="21"/>
      <c r="W159" s="102">
        <f t="shared" si="131"/>
      </c>
      <c r="X159" s="179">
        <f t="shared" si="132"/>
        <v>5.09</v>
      </c>
      <c r="Y159" s="109">
        <v>5</v>
      </c>
      <c r="Z159" s="109">
        <v>9</v>
      </c>
      <c r="AA159" s="110" t="s">
        <v>86</v>
      </c>
      <c r="AB159" s="111" t="str">
        <f t="shared" si="133"/>
        <v>Buttitta</v>
      </c>
      <c r="AC159" s="112" t="str">
        <f t="shared" si="133"/>
        <v>Natoli R.</v>
      </c>
      <c r="AD159" s="113">
        <v>0</v>
      </c>
      <c r="AE159" s="114">
        <v>3</v>
      </c>
      <c r="AF159" s="115" t="e">
        <f>#REF!</f>
        <v>#REF!</v>
      </c>
    </row>
    <row r="160" spans="1:32" ht="13.5" thickBot="1">
      <c r="A160" s="44">
        <f>C160*1000+J160*50+H160+0.6</f>
        <v>6309.6</v>
      </c>
      <c r="B160" s="57" t="str">
        <f>Player!A28</f>
        <v>Natoli R.</v>
      </c>
      <c r="C160" s="58">
        <f>3*E160+F160</f>
        <v>6</v>
      </c>
      <c r="D160" s="59">
        <f>SUM(E160:G160)</f>
        <v>3</v>
      </c>
      <c r="E160" s="59">
        <f>SUM(H164+H166+H167)</f>
        <v>2</v>
      </c>
      <c r="F160" s="59">
        <f>SUM(G164+G166+G167)</f>
        <v>0</v>
      </c>
      <c r="G160" s="60">
        <f>SUM(F164+F166+F167)</f>
        <v>1</v>
      </c>
      <c r="H160" s="60">
        <f>SUM(E164+E166+E167)</f>
        <v>9</v>
      </c>
      <c r="I160" s="60">
        <f>SUM(D164+D166+D167)</f>
        <v>3</v>
      </c>
      <c r="J160" s="61">
        <f>H160-I160</f>
        <v>6</v>
      </c>
      <c r="K160" s="62" t="s">
        <v>69</v>
      </c>
      <c r="L160" s="63" t="s">
        <v>140</v>
      </c>
      <c r="N160" s="11">
        <f>N153+O160/100</f>
        <v>11.06</v>
      </c>
      <c r="O160" s="12">
        <v>6</v>
      </c>
      <c r="P160" s="13" t="str">
        <f t="shared" si="125"/>
        <v>-</v>
      </c>
      <c r="Q160" s="13" t="str">
        <f t="shared" si="126"/>
        <v>-</v>
      </c>
      <c r="R160" s="13" t="str">
        <f t="shared" si="127"/>
        <v>-</v>
      </c>
      <c r="S160" s="13" t="str">
        <f t="shared" si="128"/>
        <v>-</v>
      </c>
      <c r="T160" s="13" t="str">
        <f t="shared" si="129"/>
        <v>-</v>
      </c>
      <c r="U160" s="14" t="str">
        <f t="shared" si="130"/>
        <v>-</v>
      </c>
      <c r="V160" s="21"/>
      <c r="W160" s="103">
        <f t="shared" si="131"/>
      </c>
      <c r="X160" s="180">
        <f t="shared" si="132"/>
        <v>5.1</v>
      </c>
      <c r="Y160" s="117">
        <v>5</v>
      </c>
      <c r="Z160" s="117">
        <v>10</v>
      </c>
      <c r="AA160" s="118" t="s">
        <v>86</v>
      </c>
      <c r="AB160" s="119" t="str">
        <f t="shared" si="133"/>
        <v>Natoli A.</v>
      </c>
      <c r="AC160" s="120" t="str">
        <f t="shared" si="133"/>
        <v>Chiara</v>
      </c>
      <c r="AD160" s="121"/>
      <c r="AE160" s="122"/>
      <c r="AF160" s="123" t="e">
        <f>#REF!</f>
        <v>#REF!</v>
      </c>
    </row>
    <row r="161" spans="1:32" ht="13.5" thickBot="1">
      <c r="A161" s="64"/>
      <c r="B161" s="65"/>
      <c r="C161" s="66"/>
      <c r="D161" s="66"/>
      <c r="E161" s="66"/>
      <c r="F161" s="67"/>
      <c r="G161" s="67"/>
      <c r="H161" s="68"/>
      <c r="I161" s="66"/>
      <c r="J161" s="66"/>
      <c r="K161" s="69"/>
      <c r="L161" s="70"/>
      <c r="N161" s="11">
        <f>N153+O161/100</f>
        <v>11.07</v>
      </c>
      <c r="O161" s="15">
        <v>7</v>
      </c>
      <c r="P161" s="13" t="str">
        <f t="shared" si="125"/>
        <v>-</v>
      </c>
      <c r="Q161" s="13" t="str">
        <f t="shared" si="126"/>
        <v>-</v>
      </c>
      <c r="R161" s="13" t="str">
        <f t="shared" si="127"/>
        <v>-</v>
      </c>
      <c r="S161" s="13" t="str">
        <f t="shared" si="128"/>
        <v>-</v>
      </c>
      <c r="T161" s="13" t="str">
        <f t="shared" si="129"/>
        <v>-</v>
      </c>
      <c r="U161" s="14" t="str">
        <f t="shared" si="130"/>
        <v>-</v>
      </c>
      <c r="V161" s="92"/>
      <c r="W161" s="71"/>
      <c r="X161" s="131"/>
      <c r="Z161" s="125"/>
      <c r="AA161" s="125"/>
      <c r="AB161" s="135"/>
      <c r="AC161" s="135"/>
      <c r="AD161" s="127"/>
      <c r="AE161" s="127"/>
      <c r="AF161" s="127"/>
    </row>
    <row r="162" spans="1:32" ht="13.5" thickBot="1">
      <c r="A162" s="72" t="s">
        <v>74</v>
      </c>
      <c r="B162" s="73" t="s">
        <v>74</v>
      </c>
      <c r="C162" s="74"/>
      <c r="D162" s="191" t="s">
        <v>11</v>
      </c>
      <c r="E162" s="192"/>
      <c r="F162" s="34"/>
      <c r="G162" s="75"/>
      <c r="H162" s="34"/>
      <c r="I162" s="191" t="s">
        <v>24</v>
      </c>
      <c r="J162" s="193"/>
      <c r="K162" s="191" t="s">
        <v>100</v>
      </c>
      <c r="L162" s="192"/>
      <c r="N162" s="11">
        <f>N153+O162/100</f>
        <v>11.08</v>
      </c>
      <c r="O162" s="12">
        <v>8</v>
      </c>
      <c r="P162" s="13" t="str">
        <f t="shared" si="125"/>
        <v>-</v>
      </c>
      <c r="Q162" s="13" t="str">
        <f t="shared" si="126"/>
        <v>-</v>
      </c>
      <c r="R162" s="13" t="str">
        <f t="shared" si="127"/>
        <v>-</v>
      </c>
      <c r="S162" s="13" t="str">
        <f t="shared" si="128"/>
        <v>-</v>
      </c>
      <c r="T162" s="13" t="str">
        <f t="shared" si="129"/>
        <v>-</v>
      </c>
      <c r="U162" s="14" t="str">
        <f t="shared" si="130"/>
        <v>-</v>
      </c>
      <c r="V162" s="21"/>
      <c r="W162" s="21"/>
      <c r="Z162" s="132"/>
      <c r="AA162" s="132"/>
      <c r="AB162" s="136"/>
      <c r="AC162" s="136"/>
      <c r="AD162" s="132"/>
      <c r="AE162" s="132"/>
      <c r="AF162" s="132"/>
    </row>
    <row r="163" spans="1:32" ht="12.75">
      <c r="A163" s="76" t="str">
        <f>B157</f>
        <v>Buttitta</v>
      </c>
      <c r="B163" s="77" t="str">
        <f>B158</f>
        <v>Natoli A.</v>
      </c>
      <c r="C163" s="78"/>
      <c r="D163" s="79">
        <f>AD155</f>
        <v>1</v>
      </c>
      <c r="E163" s="80">
        <f>AE155</f>
        <v>2</v>
      </c>
      <c r="F163" s="81">
        <f aca="true" t="shared" si="134" ref="F163:F168">IF(D163&gt;E163,1,0)</f>
        <v>0</v>
      </c>
      <c r="G163" s="81">
        <f aca="true" t="shared" si="135" ref="G163:G168">IF(D163=E163,1,0)</f>
        <v>0</v>
      </c>
      <c r="H163" s="81">
        <f aca="true" t="shared" si="136" ref="H163:H168">IF(D163&lt;E163,1,0)</f>
        <v>1</v>
      </c>
      <c r="I163" s="189" t="e">
        <f aca="true" t="shared" si="137" ref="I163:I168">AF155</f>
        <v>#REF!</v>
      </c>
      <c r="J163" s="190"/>
      <c r="K163" s="200"/>
      <c r="L163" s="201"/>
      <c r="N163" s="11">
        <f>N153+O163/100</f>
        <v>11.09</v>
      </c>
      <c r="O163" s="12">
        <v>9</v>
      </c>
      <c r="P163" s="13" t="str">
        <f t="shared" si="125"/>
        <v>-</v>
      </c>
      <c r="Q163" s="13" t="str">
        <f t="shared" si="126"/>
        <v>-</v>
      </c>
      <c r="R163" s="13" t="str">
        <f t="shared" si="127"/>
        <v>-</v>
      </c>
      <c r="S163" s="13" t="str">
        <f t="shared" si="128"/>
        <v>-</v>
      </c>
      <c r="T163" s="13" t="str">
        <f t="shared" si="129"/>
        <v>-</v>
      </c>
      <c r="U163" s="14" t="str">
        <f t="shared" si="130"/>
        <v>-</v>
      </c>
      <c r="V163" s="21"/>
      <c r="W163" s="21"/>
      <c r="Z163" s="134"/>
      <c r="AA163" s="134"/>
      <c r="AB163" s="134"/>
      <c r="AC163" s="134"/>
      <c r="AD163" s="134"/>
      <c r="AE163" s="134"/>
      <c r="AF163" s="134"/>
    </row>
    <row r="164" spans="1:32" ht="13.5" thickBot="1">
      <c r="A164" s="82" t="str">
        <f>B159</f>
        <v>Chiara</v>
      </c>
      <c r="B164" s="83" t="str">
        <f>B160</f>
        <v>Natoli R.</v>
      </c>
      <c r="C164" s="84"/>
      <c r="D164" s="58">
        <f>AD156</f>
        <v>0</v>
      </c>
      <c r="E164" s="85">
        <f>AE156</f>
        <v>5</v>
      </c>
      <c r="F164" s="81">
        <f t="shared" si="134"/>
        <v>0</v>
      </c>
      <c r="G164" s="81">
        <f t="shared" si="135"/>
        <v>0</v>
      </c>
      <c r="H164" s="81">
        <f t="shared" si="136"/>
        <v>1</v>
      </c>
      <c r="I164" s="187" t="e">
        <f t="shared" si="137"/>
        <v>#REF!</v>
      </c>
      <c r="J164" s="188"/>
      <c r="K164" s="200"/>
      <c r="L164" s="201"/>
      <c r="N164" s="11">
        <f>N153+O164/100</f>
        <v>11.1</v>
      </c>
      <c r="O164" s="12">
        <v>10</v>
      </c>
      <c r="P164" s="13" t="str">
        <f t="shared" si="125"/>
        <v>-</v>
      </c>
      <c r="Q164" s="13" t="str">
        <f t="shared" si="126"/>
        <v>-</v>
      </c>
      <c r="R164" s="13" t="str">
        <f t="shared" si="127"/>
        <v>-</v>
      </c>
      <c r="S164" s="13" t="str">
        <f t="shared" si="128"/>
        <v>-</v>
      </c>
      <c r="T164" s="13" t="str">
        <f t="shared" si="129"/>
        <v>-</v>
      </c>
      <c r="U164" s="14" t="str">
        <f t="shared" si="130"/>
        <v>-</v>
      </c>
      <c r="V164" s="21"/>
      <c r="W164" s="21"/>
      <c r="Z164" s="137"/>
      <c r="AA164" s="137"/>
      <c r="AB164" s="138"/>
      <c r="AC164" s="138"/>
      <c r="AD164" s="127"/>
      <c r="AE164" s="127"/>
      <c r="AF164" s="137"/>
    </row>
    <row r="165" spans="1:32" ht="12.75">
      <c r="A165" s="86" t="str">
        <f>B157</f>
        <v>Buttitta</v>
      </c>
      <c r="B165" s="87" t="str">
        <f>B159</f>
        <v>Chiara</v>
      </c>
      <c r="C165" s="78"/>
      <c r="D165" s="79">
        <v>7</v>
      </c>
      <c r="E165" s="80">
        <v>0</v>
      </c>
      <c r="F165" s="81">
        <f t="shared" si="134"/>
        <v>1</v>
      </c>
      <c r="G165" s="81">
        <f t="shared" si="135"/>
        <v>0</v>
      </c>
      <c r="H165" s="81">
        <f t="shared" si="136"/>
        <v>0</v>
      </c>
      <c r="I165" s="194" t="e">
        <f t="shared" si="137"/>
        <v>#REF!</v>
      </c>
      <c r="J165" s="195"/>
      <c r="K165" s="200"/>
      <c r="L165" s="201"/>
      <c r="N165" s="11">
        <f>N153+O165/100</f>
        <v>11.11</v>
      </c>
      <c r="O165" s="15">
        <v>11</v>
      </c>
      <c r="P165" s="13" t="str">
        <f t="shared" si="125"/>
        <v>-</v>
      </c>
      <c r="Q165" s="13" t="str">
        <f t="shared" si="126"/>
        <v>-</v>
      </c>
      <c r="R165" s="13" t="str">
        <f t="shared" si="127"/>
        <v>-</v>
      </c>
      <c r="S165" s="13" t="str">
        <f t="shared" si="128"/>
        <v>-</v>
      </c>
      <c r="T165" s="13" t="str">
        <f t="shared" si="129"/>
        <v>-</v>
      </c>
      <c r="U165" s="14" t="str">
        <f t="shared" si="130"/>
        <v>-</v>
      </c>
      <c r="V165" s="21"/>
      <c r="W165" s="21"/>
      <c r="Z165" s="125"/>
      <c r="AA165" s="125"/>
      <c r="AB165" s="135"/>
      <c r="AC165" s="135"/>
      <c r="AD165" s="127"/>
      <c r="AE165" s="127"/>
      <c r="AF165" s="127"/>
    </row>
    <row r="166" spans="1:32" ht="13.5" thickBot="1">
      <c r="A166" s="82" t="str">
        <f>B158</f>
        <v>Natoli A.</v>
      </c>
      <c r="B166" s="83" t="str">
        <f>B160</f>
        <v>Natoli R.</v>
      </c>
      <c r="C166" s="84"/>
      <c r="D166" s="58">
        <v>3</v>
      </c>
      <c r="E166" s="85">
        <v>1</v>
      </c>
      <c r="F166" s="81">
        <f t="shared" si="134"/>
        <v>1</v>
      </c>
      <c r="G166" s="81">
        <f t="shared" si="135"/>
        <v>0</v>
      </c>
      <c r="H166" s="81">
        <f t="shared" si="136"/>
        <v>0</v>
      </c>
      <c r="I166" s="187" t="e">
        <f t="shared" si="137"/>
        <v>#REF!</v>
      </c>
      <c r="J166" s="188"/>
      <c r="K166" s="200"/>
      <c r="L166" s="201"/>
      <c r="N166" s="16">
        <f>N153+O166/100</f>
        <v>11.12</v>
      </c>
      <c r="O166" s="17">
        <v>12</v>
      </c>
      <c r="P166" s="18" t="str">
        <f t="shared" si="125"/>
        <v>-</v>
      </c>
      <c r="Q166" s="18" t="str">
        <f t="shared" si="126"/>
        <v>-</v>
      </c>
      <c r="R166" s="18" t="str">
        <f t="shared" si="127"/>
        <v>-</v>
      </c>
      <c r="S166" s="18" t="str">
        <f t="shared" si="128"/>
        <v>-</v>
      </c>
      <c r="T166" s="18" t="str">
        <f t="shared" si="129"/>
        <v>-</v>
      </c>
      <c r="U166" s="19" t="str">
        <f t="shared" si="130"/>
        <v>-</v>
      </c>
      <c r="V166" s="21"/>
      <c r="W166" s="21"/>
      <c r="Z166" s="125"/>
      <c r="AA166" s="125"/>
      <c r="AB166" s="135"/>
      <c r="AC166" s="135"/>
      <c r="AD166" s="127"/>
      <c r="AE166" s="127"/>
      <c r="AF166" s="127"/>
    </row>
    <row r="167" spans="1:31" ht="13.5" thickBot="1">
      <c r="A167" s="86" t="str">
        <f>B157</f>
        <v>Buttitta</v>
      </c>
      <c r="B167" s="87" t="str">
        <f>B160</f>
        <v>Natoli R.</v>
      </c>
      <c r="C167" s="78"/>
      <c r="D167" s="79">
        <f>AD165</f>
        <v>0</v>
      </c>
      <c r="E167" s="80">
        <v>3</v>
      </c>
      <c r="F167" s="81">
        <f t="shared" si="134"/>
        <v>0</v>
      </c>
      <c r="G167" s="81">
        <f t="shared" si="135"/>
        <v>0</v>
      </c>
      <c r="H167" s="81">
        <f t="shared" si="136"/>
        <v>1</v>
      </c>
      <c r="I167" s="194" t="e">
        <f t="shared" si="137"/>
        <v>#REF!</v>
      </c>
      <c r="J167" s="195"/>
      <c r="K167" s="200"/>
      <c r="L167" s="201"/>
      <c r="N167" s="20"/>
      <c r="Q167" s="21"/>
      <c r="R167" s="21"/>
      <c r="V167" s="21"/>
      <c r="W167" s="21"/>
      <c r="Z167" s="128"/>
      <c r="AA167" s="128"/>
      <c r="AB167" s="141"/>
      <c r="AC167" s="141"/>
      <c r="AD167" s="142"/>
      <c r="AE167" s="142"/>
    </row>
    <row r="168" spans="1:31" ht="13.5" thickBot="1">
      <c r="A168" s="82" t="str">
        <f>B158</f>
        <v>Natoli A.</v>
      </c>
      <c r="B168" s="83" t="str">
        <f>B159</f>
        <v>Chiara</v>
      </c>
      <c r="C168" s="84"/>
      <c r="D168" s="58">
        <v>4</v>
      </c>
      <c r="E168" s="85">
        <v>0</v>
      </c>
      <c r="F168" s="81">
        <f t="shared" si="134"/>
        <v>1</v>
      </c>
      <c r="G168" s="81">
        <f t="shared" si="135"/>
        <v>0</v>
      </c>
      <c r="H168" s="81">
        <f t="shared" si="136"/>
        <v>0</v>
      </c>
      <c r="I168" s="187" t="e">
        <f t="shared" si="137"/>
        <v>#REF!</v>
      </c>
      <c r="J168" s="188"/>
      <c r="K168" s="202"/>
      <c r="L168" s="203"/>
      <c r="N168" s="1">
        <v>12</v>
      </c>
      <c r="O168" s="207" t="s">
        <v>79</v>
      </c>
      <c r="P168" s="208"/>
      <c r="Q168" s="208"/>
      <c r="R168" s="208"/>
      <c r="S168" s="208"/>
      <c r="T168" s="208"/>
      <c r="U168" s="209"/>
      <c r="V168" s="21"/>
      <c r="W168" s="21"/>
      <c r="Z168" s="128"/>
      <c r="AA168" s="128"/>
      <c r="AB168" s="141"/>
      <c r="AC168" s="141"/>
      <c r="AD168" s="142"/>
      <c r="AE168" s="142"/>
    </row>
    <row r="169" spans="1:31" ht="13.5" thickBot="1">
      <c r="A169" s="89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1"/>
      <c r="N169" s="22" t="s">
        <v>80</v>
      </c>
      <c r="O169" s="3" t="s">
        <v>81</v>
      </c>
      <c r="P169" s="3" t="s">
        <v>82</v>
      </c>
      <c r="Q169" s="4" t="s">
        <v>83</v>
      </c>
      <c r="R169" s="4" t="s">
        <v>84</v>
      </c>
      <c r="S169" s="5" t="s">
        <v>85</v>
      </c>
      <c r="T169" s="5"/>
      <c r="U169" s="3" t="s">
        <v>24</v>
      </c>
      <c r="V169" s="21"/>
      <c r="W169" s="21"/>
      <c r="Z169" s="128"/>
      <c r="AA169" s="128"/>
      <c r="AB169" s="141"/>
      <c r="AC169" s="141"/>
      <c r="AD169" s="142"/>
      <c r="AE169" s="142"/>
    </row>
    <row r="170" spans="14:23" ht="12.75">
      <c r="N170" s="6">
        <f>N168+O170/100</f>
        <v>12.01</v>
      </c>
      <c r="O170" s="7">
        <v>1</v>
      </c>
      <c r="P170" s="8" t="str">
        <f aca="true" t="shared" si="138" ref="P170:P181">_xlfn.IFERROR(VLOOKUP(N170,$X:$AF,4,FALSE),"-")</f>
        <v>-</v>
      </c>
      <c r="Q170" s="8" t="str">
        <f aca="true" t="shared" si="139" ref="Q170:Q181">_xlfn.IFERROR(VLOOKUP(N170,$X:$AF,5,FALSE),"-")</f>
        <v>-</v>
      </c>
      <c r="R170" s="9" t="str">
        <f aca="true" t="shared" si="140" ref="R170:R181">_xlfn.IFERROR(VLOOKUP(N170,$X:$AF,6,FALSE),"-")</f>
        <v>-</v>
      </c>
      <c r="S170" s="9" t="str">
        <f aca="true" t="shared" si="141" ref="S170:S181">_xlfn.IFERROR(VLOOKUP(N170,$X:$AF,7,FALSE),"-")</f>
        <v>-</v>
      </c>
      <c r="T170" s="9" t="str">
        <f aca="true" t="shared" si="142" ref="T170:T181">_xlfn.IFERROR(VLOOKUP(N170,$X:$AF,8,FALSE),"-")</f>
        <v>-</v>
      </c>
      <c r="U170" s="10" t="str">
        <f aca="true" t="shared" si="143" ref="U170:U181">_xlfn.IFERROR(VLOOKUP(N170,$X:$AF,9,FALSE),"-")</f>
        <v>-</v>
      </c>
      <c r="V170" s="21"/>
      <c r="W170" s="21"/>
    </row>
    <row r="171" spans="14:23" ht="12.75">
      <c r="N171" s="11">
        <f>N168+O171/100</f>
        <v>12.02</v>
      </c>
      <c r="O171" s="12">
        <v>2</v>
      </c>
      <c r="P171" s="13" t="str">
        <f t="shared" si="138"/>
        <v>-</v>
      </c>
      <c r="Q171" s="13" t="str">
        <f t="shared" si="139"/>
        <v>-</v>
      </c>
      <c r="R171" s="13" t="str">
        <f t="shared" si="140"/>
        <v>-</v>
      </c>
      <c r="S171" s="13" t="str">
        <f t="shared" si="141"/>
        <v>-</v>
      </c>
      <c r="T171" s="13" t="str">
        <f t="shared" si="142"/>
        <v>-</v>
      </c>
      <c r="U171" s="14" t="str">
        <f t="shared" si="143"/>
        <v>-</v>
      </c>
      <c r="V171" s="21"/>
      <c r="W171" s="21"/>
    </row>
    <row r="172" spans="14:23" ht="12.75">
      <c r="N172" s="11">
        <f>N168+O172/100</f>
        <v>12.03</v>
      </c>
      <c r="O172" s="12">
        <v>3</v>
      </c>
      <c r="P172" s="13" t="str">
        <f t="shared" si="138"/>
        <v>-</v>
      </c>
      <c r="Q172" s="13" t="str">
        <f t="shared" si="139"/>
        <v>-</v>
      </c>
      <c r="R172" s="13" t="str">
        <f t="shared" si="140"/>
        <v>-</v>
      </c>
      <c r="S172" s="13" t="str">
        <f t="shared" si="141"/>
        <v>-</v>
      </c>
      <c r="T172" s="13" t="str">
        <f t="shared" si="142"/>
        <v>-</v>
      </c>
      <c r="U172" s="14" t="str">
        <f t="shared" si="143"/>
        <v>-</v>
      </c>
      <c r="V172" s="29"/>
      <c r="W172" s="21"/>
    </row>
    <row r="173" spans="14:23" ht="12.75">
      <c r="N173" s="11">
        <f>N168+O173/100</f>
        <v>12.04</v>
      </c>
      <c r="O173" s="12">
        <v>4</v>
      </c>
      <c r="P173" s="13" t="str">
        <f t="shared" si="138"/>
        <v>-</v>
      </c>
      <c r="Q173" s="13" t="str">
        <f t="shared" si="139"/>
        <v>-</v>
      </c>
      <c r="R173" s="13" t="str">
        <f t="shared" si="140"/>
        <v>-</v>
      </c>
      <c r="S173" s="13" t="str">
        <f t="shared" si="141"/>
        <v>-</v>
      </c>
      <c r="T173" s="13" t="str">
        <f t="shared" si="142"/>
        <v>-</v>
      </c>
      <c r="U173" s="14" t="str">
        <f t="shared" si="143"/>
        <v>-</v>
      </c>
      <c r="V173" s="21"/>
      <c r="W173" s="21"/>
    </row>
    <row r="174" spans="14:23" ht="13.5" thickBot="1">
      <c r="N174" s="11">
        <f>N168+O174/100</f>
        <v>12.05</v>
      </c>
      <c r="O174" s="12">
        <v>5</v>
      </c>
      <c r="P174" s="13" t="str">
        <f t="shared" si="138"/>
        <v>-</v>
      </c>
      <c r="Q174" s="13" t="str">
        <f t="shared" si="139"/>
        <v>-</v>
      </c>
      <c r="R174" s="13" t="str">
        <f t="shared" si="140"/>
        <v>-</v>
      </c>
      <c r="S174" s="13" t="str">
        <f t="shared" si="141"/>
        <v>-</v>
      </c>
      <c r="T174" s="13" t="str">
        <f t="shared" si="142"/>
        <v>-</v>
      </c>
      <c r="U174" s="14" t="str">
        <f t="shared" si="143"/>
        <v>-</v>
      </c>
      <c r="V174" s="92"/>
      <c r="W174" s="21"/>
    </row>
    <row r="175" spans="1:32" ht="20.25" thickBot="1">
      <c r="A175" s="93" t="s">
        <v>107</v>
      </c>
      <c r="B175" s="94"/>
      <c r="C175" s="94"/>
      <c r="D175" s="94"/>
      <c r="E175" s="94"/>
      <c r="F175" s="94"/>
      <c r="G175" s="94"/>
      <c r="H175" s="94"/>
      <c r="I175" s="95" t="s">
        <v>56</v>
      </c>
      <c r="J175" s="94"/>
      <c r="K175" s="94"/>
      <c r="L175" s="94"/>
      <c r="N175" s="11">
        <f>N168+O175/100</f>
        <v>12.06</v>
      </c>
      <c r="O175" s="12">
        <v>6</v>
      </c>
      <c r="P175" s="13" t="str">
        <f t="shared" si="138"/>
        <v>-</v>
      </c>
      <c r="Q175" s="13" t="str">
        <f t="shared" si="139"/>
        <v>-</v>
      </c>
      <c r="R175" s="13" t="str">
        <f t="shared" si="140"/>
        <v>-</v>
      </c>
      <c r="S175" s="13" t="str">
        <f t="shared" si="141"/>
        <v>-</v>
      </c>
      <c r="T175" s="13" t="str">
        <f t="shared" si="142"/>
        <v>-</v>
      </c>
      <c r="U175" s="14" t="str">
        <f t="shared" si="143"/>
        <v>-</v>
      </c>
      <c r="V175" s="21"/>
      <c r="W175" s="101" t="str">
        <f>IF(COUNTIF(X:X,X175)&gt;1,"X","")</f>
        <v>X</v>
      </c>
      <c r="X175" s="105"/>
      <c r="Y175" s="105"/>
      <c r="Z175" s="197" t="str">
        <f>"PARTITE "&amp;A175</f>
        <v>PARTITE BARRAGE / SEDICESIMI DI FINALE</v>
      </c>
      <c r="AA175" s="198"/>
      <c r="AB175" s="198"/>
      <c r="AC175" s="198"/>
      <c r="AD175" s="198"/>
      <c r="AE175" s="198"/>
      <c r="AF175" s="199"/>
    </row>
    <row r="176" spans="1:32" ht="13.5" thickBot="1">
      <c r="A176" s="72" t="s">
        <v>74</v>
      </c>
      <c r="B176" s="73" t="s">
        <v>74</v>
      </c>
      <c r="C176" s="164"/>
      <c r="D176" s="191" t="s">
        <v>11</v>
      </c>
      <c r="E176" s="192"/>
      <c r="F176" s="167" t="s">
        <v>105</v>
      </c>
      <c r="G176" s="168" t="s">
        <v>106</v>
      </c>
      <c r="H176" s="34"/>
      <c r="I176" s="191" t="s">
        <v>24</v>
      </c>
      <c r="J176" s="193"/>
      <c r="K176" s="191" t="s">
        <v>104</v>
      </c>
      <c r="L176" s="192"/>
      <c r="N176" s="11">
        <f>N168+O176/100</f>
        <v>12.07</v>
      </c>
      <c r="O176" s="15">
        <v>7</v>
      </c>
      <c r="P176" s="13" t="str">
        <f t="shared" si="138"/>
        <v>-</v>
      </c>
      <c r="Q176" s="13" t="str">
        <f t="shared" si="139"/>
        <v>-</v>
      </c>
      <c r="R176" s="13" t="str">
        <f t="shared" si="140"/>
        <v>-</v>
      </c>
      <c r="S176" s="13" t="str">
        <f t="shared" si="141"/>
        <v>-</v>
      </c>
      <c r="T176" s="13" t="str">
        <f t="shared" si="142"/>
        <v>-</v>
      </c>
      <c r="U176" s="14" t="str">
        <f t="shared" si="143"/>
        <v>-</v>
      </c>
      <c r="V176" s="21"/>
      <c r="W176" s="102"/>
      <c r="X176" s="106" t="s">
        <v>80</v>
      </c>
      <c r="Y176" s="106" t="s">
        <v>78</v>
      </c>
      <c r="Z176" s="106" t="s">
        <v>23</v>
      </c>
      <c r="AA176" s="106" t="s">
        <v>35</v>
      </c>
      <c r="AB176" s="143" t="s">
        <v>74</v>
      </c>
      <c r="AC176" s="143" t="s">
        <v>74</v>
      </c>
      <c r="AD176" s="205" t="s">
        <v>11</v>
      </c>
      <c r="AE176" s="206"/>
      <c r="AF176" s="106" t="s">
        <v>24</v>
      </c>
    </row>
    <row r="177" spans="1:32" ht="12.75">
      <c r="A177" s="76" t="str">
        <f>L5</f>
        <v>Longo</v>
      </c>
      <c r="B177" s="170" t="s">
        <v>108</v>
      </c>
      <c r="C177" s="175"/>
      <c r="D177" s="172"/>
      <c r="E177" s="80"/>
      <c r="F177" s="165"/>
      <c r="G177" s="166"/>
      <c r="H177" s="81"/>
      <c r="I177" s="189"/>
      <c r="J177" s="190"/>
      <c r="K177" s="189" t="str">
        <f aca="true" t="shared" si="144" ref="K177:K192">IF(B177="-",A177,IF(D177&gt;E177,A177,IF(OR(D177=E177),"",B177)))</f>
        <v>Longo</v>
      </c>
      <c r="L177" s="190"/>
      <c r="N177" s="11">
        <f>N168+O177/100</f>
        <v>12.08</v>
      </c>
      <c r="O177" s="12">
        <v>8</v>
      </c>
      <c r="P177" s="13" t="str">
        <f t="shared" si="138"/>
        <v>-</v>
      </c>
      <c r="Q177" s="13" t="str">
        <f t="shared" si="139"/>
        <v>-</v>
      </c>
      <c r="R177" s="13" t="str">
        <f t="shared" si="140"/>
        <v>-</v>
      </c>
      <c r="S177" s="13" t="str">
        <f t="shared" si="141"/>
        <v>-</v>
      </c>
      <c r="T177" s="13" t="str">
        <f t="shared" si="142"/>
        <v>-</v>
      </c>
      <c r="U177" s="14" t="str">
        <f t="shared" si="143"/>
        <v>-</v>
      </c>
      <c r="V177" s="21"/>
      <c r="W177" s="102"/>
      <c r="X177" s="179">
        <f aca="true" t="shared" si="145" ref="X177:X192">Y177+Z177/100</f>
        <v>0</v>
      </c>
      <c r="Y177" s="109"/>
      <c r="Z177" s="109"/>
      <c r="AA177" s="110" t="s">
        <v>87</v>
      </c>
      <c r="AB177" s="111" t="str">
        <f aca="true" t="shared" si="146" ref="AB177:AB192">A177</f>
        <v>Longo</v>
      </c>
      <c r="AC177" s="112" t="str">
        <f aca="true" t="shared" si="147" ref="AC177:AC192">B177</f>
        <v>-</v>
      </c>
      <c r="AD177" s="113"/>
      <c r="AE177" s="114"/>
      <c r="AF177" s="115">
        <f aca="true" t="shared" si="148" ref="AF177:AF192">I177</f>
        <v>0</v>
      </c>
    </row>
    <row r="178" spans="1:32" ht="13.5" thickBot="1">
      <c r="A178" s="82" t="str">
        <f>L24</f>
        <v>Maghrì</v>
      </c>
      <c r="B178" s="171" t="s">
        <v>108</v>
      </c>
      <c r="C178" s="176"/>
      <c r="D178" s="173"/>
      <c r="E178" s="85"/>
      <c r="F178" s="163"/>
      <c r="G178" s="85"/>
      <c r="H178" s="81"/>
      <c r="I178" s="187"/>
      <c r="J178" s="188"/>
      <c r="K178" s="187" t="str">
        <f t="shared" si="144"/>
        <v>Maghrì</v>
      </c>
      <c r="L178" s="188"/>
      <c r="N178" s="11">
        <f>N168+O178/100</f>
        <v>12.09</v>
      </c>
      <c r="O178" s="12">
        <v>9</v>
      </c>
      <c r="P178" s="13" t="str">
        <f t="shared" si="138"/>
        <v>-</v>
      </c>
      <c r="Q178" s="13" t="str">
        <f t="shared" si="139"/>
        <v>-</v>
      </c>
      <c r="R178" s="13" t="str">
        <f t="shared" si="140"/>
        <v>-</v>
      </c>
      <c r="S178" s="13" t="str">
        <f t="shared" si="141"/>
        <v>-</v>
      </c>
      <c r="T178" s="13" t="str">
        <f t="shared" si="142"/>
        <v>-</v>
      </c>
      <c r="U178" s="14" t="str">
        <f t="shared" si="143"/>
        <v>-</v>
      </c>
      <c r="V178" s="21"/>
      <c r="W178" s="102"/>
      <c r="X178" s="180">
        <f t="shared" si="145"/>
        <v>0</v>
      </c>
      <c r="Y178" s="117"/>
      <c r="Z178" s="117"/>
      <c r="AA178" s="118" t="s">
        <v>87</v>
      </c>
      <c r="AB178" s="119" t="str">
        <f t="shared" si="146"/>
        <v>Maghrì</v>
      </c>
      <c r="AC178" s="120" t="str">
        <f t="shared" si="147"/>
        <v>-</v>
      </c>
      <c r="AD178" s="121"/>
      <c r="AE178" s="122"/>
      <c r="AF178" s="123">
        <f t="shared" si="148"/>
        <v>0</v>
      </c>
    </row>
    <row r="179" spans="1:32" ht="12.75">
      <c r="A179" s="76" t="str">
        <f>L43</f>
        <v>La Torre C.</v>
      </c>
      <c r="B179" s="170" t="s">
        <v>108</v>
      </c>
      <c r="C179" s="176"/>
      <c r="D179" s="172"/>
      <c r="E179" s="80"/>
      <c r="F179" s="165"/>
      <c r="G179" s="166"/>
      <c r="H179" s="81"/>
      <c r="I179" s="189"/>
      <c r="J179" s="190"/>
      <c r="K179" s="189" t="str">
        <f t="shared" si="144"/>
        <v>La Torre C.</v>
      </c>
      <c r="L179" s="190"/>
      <c r="N179" s="11">
        <f>N168+O179/100</f>
        <v>12.1</v>
      </c>
      <c r="O179" s="12">
        <v>10</v>
      </c>
      <c r="P179" s="13" t="str">
        <f t="shared" si="138"/>
        <v>-</v>
      </c>
      <c r="Q179" s="13" t="str">
        <f t="shared" si="139"/>
        <v>-</v>
      </c>
      <c r="R179" s="13" t="str">
        <f t="shared" si="140"/>
        <v>-</v>
      </c>
      <c r="S179" s="13" t="str">
        <f t="shared" si="141"/>
        <v>-</v>
      </c>
      <c r="T179" s="13" t="str">
        <f t="shared" si="142"/>
        <v>-</v>
      </c>
      <c r="U179" s="14" t="str">
        <f t="shared" si="143"/>
        <v>-</v>
      </c>
      <c r="V179" s="21"/>
      <c r="W179" s="102"/>
      <c r="X179" s="179">
        <f t="shared" si="145"/>
        <v>0</v>
      </c>
      <c r="Y179" s="109"/>
      <c r="Z179" s="109"/>
      <c r="AA179" s="110" t="s">
        <v>87</v>
      </c>
      <c r="AB179" s="111" t="str">
        <f t="shared" si="146"/>
        <v>La Torre C.</v>
      </c>
      <c r="AC179" s="112" t="str">
        <f t="shared" si="147"/>
        <v>-</v>
      </c>
      <c r="AD179" s="113"/>
      <c r="AE179" s="114"/>
      <c r="AF179" s="115">
        <f t="shared" si="148"/>
        <v>0</v>
      </c>
    </row>
    <row r="180" spans="1:32" ht="13.5" thickBot="1">
      <c r="A180" s="82" t="str">
        <f>L62</f>
        <v>Longo</v>
      </c>
      <c r="B180" s="171" t="s">
        <v>108</v>
      </c>
      <c r="C180" s="176"/>
      <c r="D180" s="173"/>
      <c r="E180" s="85"/>
      <c r="F180" s="163"/>
      <c r="G180" s="85"/>
      <c r="H180" s="81"/>
      <c r="I180" s="187"/>
      <c r="J180" s="188"/>
      <c r="K180" s="187" t="str">
        <f t="shared" si="144"/>
        <v>Longo</v>
      </c>
      <c r="L180" s="188"/>
      <c r="N180" s="11">
        <f>N168+O180/100</f>
        <v>12.11</v>
      </c>
      <c r="O180" s="15">
        <v>11</v>
      </c>
      <c r="P180" s="13" t="str">
        <f t="shared" si="138"/>
        <v>-</v>
      </c>
      <c r="Q180" s="13" t="str">
        <f t="shared" si="139"/>
        <v>-</v>
      </c>
      <c r="R180" s="13" t="str">
        <f t="shared" si="140"/>
        <v>-</v>
      </c>
      <c r="S180" s="13" t="str">
        <f t="shared" si="141"/>
        <v>-</v>
      </c>
      <c r="T180" s="13" t="str">
        <f t="shared" si="142"/>
        <v>-</v>
      </c>
      <c r="U180" s="14" t="str">
        <f t="shared" si="143"/>
        <v>-</v>
      </c>
      <c r="V180" s="92"/>
      <c r="W180" s="102"/>
      <c r="X180" s="180">
        <f t="shared" si="145"/>
        <v>0</v>
      </c>
      <c r="Y180" s="117"/>
      <c r="Z180" s="117"/>
      <c r="AA180" s="118" t="s">
        <v>87</v>
      </c>
      <c r="AB180" s="119" t="str">
        <f t="shared" si="146"/>
        <v>Longo</v>
      </c>
      <c r="AC180" s="120" t="str">
        <f t="shared" si="147"/>
        <v>-</v>
      </c>
      <c r="AD180" s="121"/>
      <c r="AE180" s="122"/>
      <c r="AF180" s="123">
        <f t="shared" si="148"/>
        <v>0</v>
      </c>
    </row>
    <row r="181" spans="1:32" ht="13.5" thickBot="1">
      <c r="A181" s="76" t="str">
        <f>L81</f>
        <v>Sommella</v>
      </c>
      <c r="B181" s="170" t="s">
        <v>108</v>
      </c>
      <c r="C181" s="176"/>
      <c r="D181" s="172"/>
      <c r="E181" s="80"/>
      <c r="F181" s="165"/>
      <c r="G181" s="166"/>
      <c r="H181" s="81"/>
      <c r="I181" s="189"/>
      <c r="J181" s="190"/>
      <c r="K181" s="189" t="str">
        <f t="shared" si="144"/>
        <v>Sommella</v>
      </c>
      <c r="L181" s="190"/>
      <c r="N181" s="16">
        <f>N168+O181/100</f>
        <v>12.12</v>
      </c>
      <c r="O181" s="17">
        <v>12</v>
      </c>
      <c r="P181" s="18" t="str">
        <f t="shared" si="138"/>
        <v>-</v>
      </c>
      <c r="Q181" s="18" t="str">
        <f t="shared" si="139"/>
        <v>-</v>
      </c>
      <c r="R181" s="18" t="str">
        <f t="shared" si="140"/>
        <v>-</v>
      </c>
      <c r="S181" s="18" t="str">
        <f t="shared" si="141"/>
        <v>-</v>
      </c>
      <c r="T181" s="18" t="str">
        <f t="shared" si="142"/>
        <v>-</v>
      </c>
      <c r="U181" s="19" t="str">
        <f t="shared" si="143"/>
        <v>-</v>
      </c>
      <c r="V181" s="21"/>
      <c r="W181" s="102"/>
      <c r="X181" s="179">
        <f t="shared" si="145"/>
        <v>0</v>
      </c>
      <c r="Y181" s="109"/>
      <c r="Z181" s="109"/>
      <c r="AA181" s="110" t="s">
        <v>87</v>
      </c>
      <c r="AB181" s="111" t="str">
        <f t="shared" si="146"/>
        <v>Sommella</v>
      </c>
      <c r="AC181" s="112" t="str">
        <f t="shared" si="147"/>
        <v>-</v>
      </c>
      <c r="AD181" s="113"/>
      <c r="AE181" s="114"/>
      <c r="AF181" s="115">
        <f t="shared" si="148"/>
        <v>0</v>
      </c>
    </row>
    <row r="182" spans="1:32" ht="13.5" thickBot="1">
      <c r="A182" s="82" t="str">
        <f>L100</f>
        <v>Sciacca</v>
      </c>
      <c r="B182" s="171" t="s">
        <v>108</v>
      </c>
      <c r="C182" s="176"/>
      <c r="D182" s="173"/>
      <c r="E182" s="85"/>
      <c r="F182" s="163"/>
      <c r="G182" s="85"/>
      <c r="H182" s="81"/>
      <c r="I182" s="187"/>
      <c r="J182" s="188"/>
      <c r="K182" s="187" t="str">
        <f t="shared" si="144"/>
        <v>Sciacca</v>
      </c>
      <c r="L182" s="188"/>
      <c r="N182" s="20"/>
      <c r="Q182" s="21"/>
      <c r="R182" s="21"/>
      <c r="V182" s="21"/>
      <c r="W182" s="102"/>
      <c r="X182" s="180">
        <f t="shared" si="145"/>
        <v>0</v>
      </c>
      <c r="Y182" s="117"/>
      <c r="Z182" s="117"/>
      <c r="AA182" s="118" t="s">
        <v>87</v>
      </c>
      <c r="AB182" s="119" t="str">
        <f t="shared" si="146"/>
        <v>Sciacca</v>
      </c>
      <c r="AC182" s="120" t="str">
        <f t="shared" si="147"/>
        <v>-</v>
      </c>
      <c r="AD182" s="121"/>
      <c r="AE182" s="122"/>
      <c r="AF182" s="123">
        <f t="shared" si="148"/>
        <v>0</v>
      </c>
    </row>
    <row r="183" spans="1:32" ht="12.75">
      <c r="A183" s="76" t="str">
        <f>L119</f>
        <v>La Torre A.</v>
      </c>
      <c r="B183" s="170" t="s">
        <v>108</v>
      </c>
      <c r="C183" s="176"/>
      <c r="D183" s="172"/>
      <c r="E183" s="80"/>
      <c r="F183" s="165"/>
      <c r="G183" s="166"/>
      <c r="H183" s="81"/>
      <c r="I183" s="189"/>
      <c r="J183" s="190"/>
      <c r="K183" s="189" t="str">
        <f t="shared" si="144"/>
        <v>La Torre A.</v>
      </c>
      <c r="L183" s="190"/>
      <c r="O183" s="24"/>
      <c r="P183" s="24"/>
      <c r="Q183" s="21"/>
      <c r="R183" s="21"/>
      <c r="S183" s="25"/>
      <c r="T183" s="25"/>
      <c r="V183" s="21"/>
      <c r="W183" s="102"/>
      <c r="X183" s="179">
        <f t="shared" si="145"/>
        <v>0</v>
      </c>
      <c r="Y183" s="109"/>
      <c r="Z183" s="109"/>
      <c r="AA183" s="110" t="s">
        <v>87</v>
      </c>
      <c r="AB183" s="111" t="str">
        <f t="shared" si="146"/>
        <v>La Torre A.</v>
      </c>
      <c r="AC183" s="112" t="str">
        <f t="shared" si="147"/>
        <v>-</v>
      </c>
      <c r="AD183" s="113"/>
      <c r="AE183" s="114"/>
      <c r="AF183" s="115">
        <f t="shared" si="148"/>
        <v>0</v>
      </c>
    </row>
    <row r="184" spans="1:32" ht="13.5" thickBot="1">
      <c r="A184" s="82" t="str">
        <f>L138</f>
        <v>Bagnato</v>
      </c>
      <c r="B184" s="171" t="s">
        <v>108</v>
      </c>
      <c r="C184" s="176"/>
      <c r="D184" s="173"/>
      <c r="E184" s="85"/>
      <c r="F184" s="163"/>
      <c r="G184" s="85"/>
      <c r="H184" s="81"/>
      <c r="I184" s="187"/>
      <c r="J184" s="188"/>
      <c r="K184" s="187" t="str">
        <f t="shared" si="144"/>
        <v>Bagnato</v>
      </c>
      <c r="L184" s="188"/>
      <c r="O184" s="24"/>
      <c r="P184" s="24"/>
      <c r="Q184" s="21"/>
      <c r="R184" s="21"/>
      <c r="S184" s="25"/>
      <c r="T184" s="25"/>
      <c r="V184" s="21"/>
      <c r="W184" s="102"/>
      <c r="X184" s="180">
        <f t="shared" si="145"/>
        <v>0</v>
      </c>
      <c r="Y184" s="117"/>
      <c r="Z184" s="117"/>
      <c r="AA184" s="118" t="s">
        <v>87</v>
      </c>
      <c r="AB184" s="119" t="str">
        <f t="shared" si="146"/>
        <v>Bagnato</v>
      </c>
      <c r="AC184" s="120" t="str">
        <f t="shared" si="147"/>
        <v>-</v>
      </c>
      <c r="AD184" s="121"/>
      <c r="AE184" s="122"/>
      <c r="AF184" s="123">
        <f t="shared" si="148"/>
        <v>0</v>
      </c>
    </row>
    <row r="185" spans="1:32" ht="12.75">
      <c r="A185" s="76" t="str">
        <f>L157</f>
        <v>Prestia</v>
      </c>
      <c r="B185" s="170" t="s">
        <v>108</v>
      </c>
      <c r="C185" s="177"/>
      <c r="D185" s="172"/>
      <c r="E185" s="80"/>
      <c r="F185" s="165"/>
      <c r="G185" s="166"/>
      <c r="H185" s="81"/>
      <c r="I185" s="189"/>
      <c r="J185" s="190"/>
      <c r="K185" s="189" t="str">
        <f t="shared" si="144"/>
        <v>Prestia</v>
      </c>
      <c r="L185" s="190"/>
      <c r="O185" s="24"/>
      <c r="P185" s="24"/>
      <c r="Q185" s="21"/>
      <c r="R185" s="21"/>
      <c r="S185" s="25"/>
      <c r="T185" s="25"/>
      <c r="V185" s="21"/>
      <c r="W185" s="102"/>
      <c r="X185" s="179">
        <f t="shared" si="145"/>
        <v>0</v>
      </c>
      <c r="Y185" s="109"/>
      <c r="Z185" s="109"/>
      <c r="AA185" s="110" t="s">
        <v>87</v>
      </c>
      <c r="AB185" s="111" t="str">
        <f t="shared" si="146"/>
        <v>Prestia</v>
      </c>
      <c r="AC185" s="112" t="str">
        <f t="shared" si="147"/>
        <v>-</v>
      </c>
      <c r="AD185" s="113"/>
      <c r="AE185" s="114"/>
      <c r="AF185" s="115">
        <f t="shared" si="148"/>
        <v>0</v>
      </c>
    </row>
    <row r="186" spans="1:32" ht="13.5" thickBot="1">
      <c r="A186" s="82" t="str">
        <f>L6</f>
        <v> La Torre C.</v>
      </c>
      <c r="B186" s="171" t="s">
        <v>108</v>
      </c>
      <c r="C186" s="177"/>
      <c r="D186" s="173"/>
      <c r="E186" s="85"/>
      <c r="F186" s="163"/>
      <c r="G186" s="85"/>
      <c r="H186" s="81"/>
      <c r="I186" s="187"/>
      <c r="J186" s="188"/>
      <c r="K186" s="187" t="str">
        <f t="shared" si="144"/>
        <v> La Torre C.</v>
      </c>
      <c r="L186" s="188"/>
      <c r="O186" s="24"/>
      <c r="P186" s="24"/>
      <c r="Q186" s="21"/>
      <c r="R186" s="21"/>
      <c r="S186" s="25"/>
      <c r="T186" s="25"/>
      <c r="V186" s="21"/>
      <c r="W186" s="102"/>
      <c r="X186" s="180">
        <f t="shared" si="145"/>
        <v>0</v>
      </c>
      <c r="Y186" s="117"/>
      <c r="Z186" s="117"/>
      <c r="AA186" s="118" t="s">
        <v>87</v>
      </c>
      <c r="AB186" s="119" t="str">
        <f t="shared" si="146"/>
        <v> La Torre C.</v>
      </c>
      <c r="AC186" s="120" t="str">
        <f t="shared" si="147"/>
        <v>-</v>
      </c>
      <c r="AD186" s="121"/>
      <c r="AE186" s="122"/>
      <c r="AF186" s="123">
        <f t="shared" si="148"/>
        <v>0</v>
      </c>
    </row>
    <row r="187" spans="1:32" ht="12.75">
      <c r="A187" s="76" t="str">
        <f>L25</f>
        <v>Calcagno</v>
      </c>
      <c r="B187" s="170" t="s">
        <v>108</v>
      </c>
      <c r="C187" s="177"/>
      <c r="D187" s="172"/>
      <c r="E187" s="80"/>
      <c r="F187" s="165"/>
      <c r="G187" s="166"/>
      <c r="H187" s="81"/>
      <c r="I187" s="189"/>
      <c r="J187" s="190"/>
      <c r="K187" s="189" t="str">
        <f t="shared" si="144"/>
        <v>Calcagno</v>
      </c>
      <c r="L187" s="190"/>
      <c r="O187" s="24"/>
      <c r="P187" s="24"/>
      <c r="Q187" s="21"/>
      <c r="R187" s="21"/>
      <c r="S187" s="25"/>
      <c r="T187" s="25"/>
      <c r="V187" s="21"/>
      <c r="W187" s="102"/>
      <c r="X187" s="179">
        <f t="shared" si="145"/>
        <v>0</v>
      </c>
      <c r="Y187" s="109"/>
      <c r="Z187" s="109"/>
      <c r="AA187" s="110" t="s">
        <v>87</v>
      </c>
      <c r="AB187" s="111" t="str">
        <f t="shared" si="146"/>
        <v>Calcagno</v>
      </c>
      <c r="AC187" s="112" t="str">
        <f t="shared" si="147"/>
        <v>-</v>
      </c>
      <c r="AD187" s="113"/>
      <c r="AE187" s="114"/>
      <c r="AF187" s="115">
        <f t="shared" si="148"/>
        <v>0</v>
      </c>
    </row>
    <row r="188" spans="1:32" ht="13.5" thickBot="1">
      <c r="A188" s="82" t="str">
        <f>L44</f>
        <v>Berselli</v>
      </c>
      <c r="B188" s="171" t="s">
        <v>108</v>
      </c>
      <c r="C188" s="177"/>
      <c r="D188" s="173"/>
      <c r="E188" s="85"/>
      <c r="F188" s="163"/>
      <c r="G188" s="85"/>
      <c r="H188" s="81"/>
      <c r="I188" s="187"/>
      <c r="J188" s="188"/>
      <c r="K188" s="187" t="str">
        <f t="shared" si="144"/>
        <v>Berselli</v>
      </c>
      <c r="L188" s="188"/>
      <c r="O188" s="24"/>
      <c r="P188" s="24"/>
      <c r="Q188" s="21"/>
      <c r="R188" s="21"/>
      <c r="S188" s="25"/>
      <c r="T188" s="25"/>
      <c r="V188" s="21"/>
      <c r="W188" s="102"/>
      <c r="X188" s="180">
        <f t="shared" si="145"/>
        <v>0</v>
      </c>
      <c r="Y188" s="117"/>
      <c r="Z188" s="117"/>
      <c r="AA188" s="118" t="s">
        <v>87</v>
      </c>
      <c r="AB188" s="119" t="str">
        <f t="shared" si="146"/>
        <v>Berselli</v>
      </c>
      <c r="AC188" s="120" t="str">
        <f t="shared" si="147"/>
        <v>-</v>
      </c>
      <c r="AD188" s="121"/>
      <c r="AE188" s="122"/>
      <c r="AF188" s="123">
        <f t="shared" si="148"/>
        <v>0</v>
      </c>
    </row>
    <row r="189" spans="1:32" ht="12.75">
      <c r="A189" s="76" t="str">
        <f>L63</f>
        <v>Squaddara F</v>
      </c>
      <c r="B189" s="170" t="s">
        <v>108</v>
      </c>
      <c r="C189" s="177"/>
      <c r="D189" s="172"/>
      <c r="E189" s="80"/>
      <c r="F189" s="165"/>
      <c r="G189" s="166"/>
      <c r="H189" s="81"/>
      <c r="I189" s="189"/>
      <c r="J189" s="190"/>
      <c r="K189" s="189" t="str">
        <f t="shared" si="144"/>
        <v>Squaddara F</v>
      </c>
      <c r="L189" s="190"/>
      <c r="O189" s="24"/>
      <c r="P189" s="24"/>
      <c r="Q189" s="21"/>
      <c r="R189" s="21"/>
      <c r="S189" s="25"/>
      <c r="T189" s="25"/>
      <c r="V189" s="21"/>
      <c r="W189" s="102" t="str">
        <f>IF(COUNTIF(X:X,X189)&gt;1,"X","")</f>
        <v>X</v>
      </c>
      <c r="X189" s="179">
        <f t="shared" si="145"/>
        <v>0</v>
      </c>
      <c r="Y189" s="109"/>
      <c r="Z189" s="109"/>
      <c r="AA189" s="110" t="s">
        <v>87</v>
      </c>
      <c r="AB189" s="111" t="str">
        <f t="shared" si="146"/>
        <v>Squaddara F</v>
      </c>
      <c r="AC189" s="112" t="str">
        <f t="shared" si="147"/>
        <v>-</v>
      </c>
      <c r="AD189" s="113"/>
      <c r="AE189" s="114"/>
      <c r="AF189" s="115">
        <f t="shared" si="148"/>
        <v>0</v>
      </c>
    </row>
    <row r="190" spans="1:32" ht="13.5" thickBot="1">
      <c r="A190" s="82" t="str">
        <f>L82</f>
        <v>Riccobene</v>
      </c>
      <c r="B190" s="171" t="s">
        <v>108</v>
      </c>
      <c r="C190" s="177"/>
      <c r="D190" s="173"/>
      <c r="E190" s="85"/>
      <c r="F190" s="163"/>
      <c r="G190" s="85"/>
      <c r="H190" s="81"/>
      <c r="I190" s="187"/>
      <c r="J190" s="188"/>
      <c r="K190" s="187" t="str">
        <f t="shared" si="144"/>
        <v>Riccobene</v>
      </c>
      <c r="L190" s="188"/>
      <c r="O190" s="24"/>
      <c r="P190" s="24"/>
      <c r="Q190" s="21"/>
      <c r="R190" s="21"/>
      <c r="S190" s="25"/>
      <c r="T190" s="25"/>
      <c r="V190" s="21"/>
      <c r="W190" s="102" t="str">
        <f>IF(COUNTIF(X:X,X190)&gt;1,"X","")</f>
        <v>X</v>
      </c>
      <c r="X190" s="180">
        <f t="shared" si="145"/>
        <v>0</v>
      </c>
      <c r="Y190" s="117"/>
      <c r="Z190" s="117"/>
      <c r="AA190" s="118" t="s">
        <v>87</v>
      </c>
      <c r="AB190" s="119" t="str">
        <f t="shared" si="146"/>
        <v>Riccobene</v>
      </c>
      <c r="AC190" s="120" t="str">
        <f t="shared" si="147"/>
        <v>-</v>
      </c>
      <c r="AD190" s="121"/>
      <c r="AE190" s="122"/>
      <c r="AF190" s="123">
        <f t="shared" si="148"/>
        <v>0</v>
      </c>
    </row>
    <row r="191" spans="1:32" ht="12.75">
      <c r="A191" s="76" t="str">
        <f>L101</f>
        <v>Cotronei</v>
      </c>
      <c r="B191" s="170" t="str">
        <f>L158</f>
        <v>Lo Presti A.</v>
      </c>
      <c r="C191" s="177"/>
      <c r="D191" s="172">
        <v>4</v>
      </c>
      <c r="E191" s="80">
        <v>1</v>
      </c>
      <c r="F191" s="165"/>
      <c r="G191" s="166"/>
      <c r="H191" s="81"/>
      <c r="I191" s="189"/>
      <c r="J191" s="190"/>
      <c r="K191" s="189" t="str">
        <f t="shared" si="144"/>
        <v>Cotronei</v>
      </c>
      <c r="L191" s="190"/>
      <c r="O191" s="24"/>
      <c r="P191" s="24"/>
      <c r="Q191" s="21"/>
      <c r="R191" s="21"/>
      <c r="S191" s="25"/>
      <c r="T191" s="25"/>
      <c r="V191" s="21"/>
      <c r="W191" s="102">
        <f>IF(COUNTIF(X:X,X191)&gt;1,"X","")</f>
      </c>
      <c r="X191" s="179">
        <f t="shared" si="145"/>
        <v>7.01</v>
      </c>
      <c r="Y191" s="109">
        <v>7</v>
      </c>
      <c r="Z191" s="109">
        <v>1</v>
      </c>
      <c r="AA191" s="110" t="s">
        <v>87</v>
      </c>
      <c r="AB191" s="111" t="str">
        <f t="shared" si="146"/>
        <v>Cotronei</v>
      </c>
      <c r="AC191" s="112" t="str">
        <f t="shared" si="147"/>
        <v>Lo Presti A.</v>
      </c>
      <c r="AD191" s="113"/>
      <c r="AE191" s="114"/>
      <c r="AF191" s="115">
        <f t="shared" si="148"/>
        <v>0</v>
      </c>
    </row>
    <row r="192" spans="1:32" ht="13.5" thickBot="1">
      <c r="A192" s="82" t="str">
        <f>L120</f>
        <v>Giliberto</v>
      </c>
      <c r="B192" s="171" t="str">
        <f>L139</f>
        <v>Mandanici</v>
      </c>
      <c r="C192" s="174"/>
      <c r="D192" s="173">
        <v>0</v>
      </c>
      <c r="E192" s="85">
        <v>2</v>
      </c>
      <c r="F192" s="163"/>
      <c r="G192" s="85"/>
      <c r="H192" s="81"/>
      <c r="I192" s="187"/>
      <c r="J192" s="188"/>
      <c r="K192" s="187" t="str">
        <f t="shared" si="144"/>
        <v>Mandanici</v>
      </c>
      <c r="L192" s="188"/>
      <c r="O192" s="24"/>
      <c r="P192" s="24"/>
      <c r="Q192" s="21"/>
      <c r="R192" s="21"/>
      <c r="S192" s="25"/>
      <c r="T192" s="25"/>
      <c r="V192" s="21"/>
      <c r="W192" s="103">
        <f>IF(COUNTIF(X:X,X192)&gt;1,"X","")</f>
      </c>
      <c r="X192" s="180">
        <f t="shared" si="145"/>
        <v>7.02</v>
      </c>
      <c r="Y192" s="117">
        <v>7</v>
      </c>
      <c r="Z192" s="117">
        <v>2</v>
      </c>
      <c r="AA192" s="118" t="s">
        <v>87</v>
      </c>
      <c r="AB192" s="119" t="str">
        <f t="shared" si="146"/>
        <v>Giliberto</v>
      </c>
      <c r="AC192" s="120" t="str">
        <f t="shared" si="147"/>
        <v>Mandanici</v>
      </c>
      <c r="AD192" s="121"/>
      <c r="AE192" s="122"/>
      <c r="AF192" s="123">
        <f t="shared" si="148"/>
        <v>0</v>
      </c>
    </row>
    <row r="193" spans="7:29" ht="12.75">
      <c r="G193" s="21"/>
      <c r="H193" s="21"/>
      <c r="O193" s="24"/>
      <c r="P193" s="24"/>
      <c r="Q193" s="21"/>
      <c r="R193" s="21"/>
      <c r="S193" s="25"/>
      <c r="T193" s="25"/>
      <c r="V193" s="21"/>
      <c r="W193" s="21"/>
      <c r="X193" s="141"/>
      <c r="Y193" s="141"/>
      <c r="AB193" s="141"/>
      <c r="AC193" s="141"/>
    </row>
    <row r="194" spans="7:29" ht="13.5" thickBot="1">
      <c r="G194" s="21"/>
      <c r="H194" s="21"/>
      <c r="O194" s="24"/>
      <c r="P194" s="24"/>
      <c r="Q194" s="21"/>
      <c r="R194" s="21"/>
      <c r="S194" s="25"/>
      <c r="T194" s="25"/>
      <c r="V194" s="21"/>
      <c r="W194" s="21"/>
      <c r="X194" s="141"/>
      <c r="Y194" s="141"/>
      <c r="AB194" s="141"/>
      <c r="AC194" s="141"/>
    </row>
    <row r="195" spans="1:32" ht="20.25" thickBot="1">
      <c r="A195" s="93" t="s">
        <v>19</v>
      </c>
      <c r="B195" s="94"/>
      <c r="C195" s="94"/>
      <c r="D195" s="94"/>
      <c r="E195" s="94"/>
      <c r="F195" s="94"/>
      <c r="G195" s="94"/>
      <c r="H195" s="94"/>
      <c r="I195" s="96" t="s">
        <v>57</v>
      </c>
      <c r="J195" s="94"/>
      <c r="K195" s="94"/>
      <c r="L195" s="94"/>
      <c r="O195" s="24"/>
      <c r="P195" s="24"/>
      <c r="Q195" s="21"/>
      <c r="R195" s="21"/>
      <c r="S195" s="25"/>
      <c r="T195" s="25"/>
      <c r="V195" s="21"/>
      <c r="W195" s="101" t="str">
        <f>IF(COUNTIF(X:X,X195)&gt;1,"X","")</f>
        <v>X</v>
      </c>
      <c r="X195" s="105"/>
      <c r="Y195" s="105"/>
      <c r="Z195" s="197" t="str">
        <f>"PARTITE "&amp;A195</f>
        <v>PARTITE OTTAVI DI FINALE</v>
      </c>
      <c r="AA195" s="198"/>
      <c r="AB195" s="198"/>
      <c r="AC195" s="198"/>
      <c r="AD195" s="198"/>
      <c r="AE195" s="198"/>
      <c r="AF195" s="199"/>
    </row>
    <row r="196" spans="1:32" ht="13.5" thickBot="1">
      <c r="A196" s="72" t="s">
        <v>74</v>
      </c>
      <c r="B196" s="73" t="s">
        <v>74</v>
      </c>
      <c r="C196" s="164"/>
      <c r="D196" s="191" t="s">
        <v>11</v>
      </c>
      <c r="E196" s="192"/>
      <c r="F196" s="167" t="s">
        <v>105</v>
      </c>
      <c r="G196" s="168" t="s">
        <v>106</v>
      </c>
      <c r="H196" s="34"/>
      <c r="I196" s="191" t="s">
        <v>24</v>
      </c>
      <c r="J196" s="193"/>
      <c r="K196" s="191" t="s">
        <v>104</v>
      </c>
      <c r="L196" s="192"/>
      <c r="O196" s="24"/>
      <c r="P196" s="24"/>
      <c r="Q196" s="21"/>
      <c r="R196" s="21"/>
      <c r="S196" s="25"/>
      <c r="T196" s="25"/>
      <c r="V196" s="21"/>
      <c r="W196" s="102"/>
      <c r="X196" s="106" t="s">
        <v>80</v>
      </c>
      <c r="Y196" s="106" t="s">
        <v>78</v>
      </c>
      <c r="Z196" s="106" t="s">
        <v>23</v>
      </c>
      <c r="AA196" s="106" t="s">
        <v>35</v>
      </c>
      <c r="AB196" s="143" t="s">
        <v>74</v>
      </c>
      <c r="AC196" s="143" t="s">
        <v>74</v>
      </c>
      <c r="AD196" s="205" t="s">
        <v>11</v>
      </c>
      <c r="AE196" s="206"/>
      <c r="AF196" s="106" t="s">
        <v>24</v>
      </c>
    </row>
    <row r="197" spans="1:32" ht="12.75">
      <c r="A197" s="76" t="str">
        <f>K177</f>
        <v>Longo</v>
      </c>
      <c r="B197" s="170" t="str">
        <f>K192</f>
        <v>Mandanici</v>
      </c>
      <c r="C197" s="175"/>
      <c r="D197" s="172">
        <v>4</v>
      </c>
      <c r="E197" s="80">
        <v>0</v>
      </c>
      <c r="F197" s="165"/>
      <c r="G197" s="166"/>
      <c r="H197" s="81"/>
      <c r="I197" s="189" t="str">
        <f>L7</f>
        <v>Giliberto</v>
      </c>
      <c r="J197" s="190">
        <v>1</v>
      </c>
      <c r="K197" s="189" t="str">
        <f aca="true" t="shared" si="149" ref="K197:K204">IF(D197&gt;E197,A197,IF(OR(D197=E197),"",B197))</f>
        <v>Longo</v>
      </c>
      <c r="L197" s="204"/>
      <c r="O197" s="24"/>
      <c r="P197" s="24"/>
      <c r="Q197" s="21"/>
      <c r="R197" s="21"/>
      <c r="S197" s="25"/>
      <c r="T197" s="25"/>
      <c r="V197" s="21"/>
      <c r="W197" s="102">
        <f aca="true" t="shared" si="150" ref="W197:W204">IF(COUNTIF(X$1:X$65536,X197)&gt;1,"X","")</f>
      </c>
      <c r="X197" s="179">
        <f aca="true" t="shared" si="151" ref="X197:X204">Y197+Z197/100</f>
        <v>8.01</v>
      </c>
      <c r="Y197" s="109">
        <v>8</v>
      </c>
      <c r="Z197" s="109">
        <v>1</v>
      </c>
      <c r="AA197" s="110" t="s">
        <v>88</v>
      </c>
      <c r="AB197" s="111" t="str">
        <f aca="true" t="shared" si="152" ref="AB197:AB204">A197</f>
        <v>Longo</v>
      </c>
      <c r="AC197" s="112" t="str">
        <f aca="true" t="shared" si="153" ref="AC197:AC204">B197</f>
        <v>Mandanici</v>
      </c>
      <c r="AD197" s="113"/>
      <c r="AE197" s="114"/>
      <c r="AF197" s="115" t="str">
        <f aca="true" t="shared" si="154" ref="AF197:AF204">I197</f>
        <v>Giliberto</v>
      </c>
    </row>
    <row r="198" spans="1:32" ht="13.5" thickBot="1">
      <c r="A198" s="82" t="s">
        <v>124</v>
      </c>
      <c r="B198" s="171" t="s">
        <v>122</v>
      </c>
      <c r="C198" s="176"/>
      <c r="D198" s="173">
        <v>1</v>
      </c>
      <c r="E198" s="85">
        <v>3</v>
      </c>
      <c r="F198" s="163"/>
      <c r="G198" s="85"/>
      <c r="H198" s="81"/>
      <c r="I198" s="187" t="str">
        <f>L26</f>
        <v>Trimboli</v>
      </c>
      <c r="J198" s="188">
        <v>2</v>
      </c>
      <c r="K198" s="187" t="str">
        <f t="shared" si="149"/>
        <v>Bagnato</v>
      </c>
      <c r="L198" s="196"/>
      <c r="O198" s="24"/>
      <c r="P198" s="24"/>
      <c r="Q198" s="21"/>
      <c r="R198" s="21"/>
      <c r="S198" s="25"/>
      <c r="T198" s="25"/>
      <c r="V198" s="21"/>
      <c r="W198" s="102">
        <f t="shared" si="150"/>
      </c>
      <c r="X198" s="180">
        <f t="shared" si="151"/>
        <v>8.02</v>
      </c>
      <c r="Y198" s="117">
        <v>8</v>
      </c>
      <c r="Z198" s="117">
        <v>2</v>
      </c>
      <c r="AA198" s="118" t="s">
        <v>88</v>
      </c>
      <c r="AB198" s="119" t="str">
        <f t="shared" si="152"/>
        <v>Prestia</v>
      </c>
      <c r="AC198" s="120" t="str">
        <f t="shared" si="153"/>
        <v>Bagnato</v>
      </c>
      <c r="AD198" s="121"/>
      <c r="AE198" s="122"/>
      <c r="AF198" s="123" t="str">
        <f t="shared" si="154"/>
        <v>Trimboli</v>
      </c>
    </row>
    <row r="199" spans="1:32" ht="12.75">
      <c r="A199" s="76" t="s">
        <v>145</v>
      </c>
      <c r="B199" s="170" t="s">
        <v>133</v>
      </c>
      <c r="C199" s="176"/>
      <c r="D199" s="172">
        <v>0</v>
      </c>
      <c r="E199" s="80">
        <v>1</v>
      </c>
      <c r="F199" s="165"/>
      <c r="G199" s="166"/>
      <c r="H199" s="81"/>
      <c r="I199" s="189" t="str">
        <f>L45</f>
        <v>Natoli C.</v>
      </c>
      <c r="J199" s="190">
        <v>3</v>
      </c>
      <c r="K199" s="189" t="str">
        <f t="shared" si="149"/>
        <v>Calcagno</v>
      </c>
      <c r="L199" s="204"/>
      <c r="O199" s="24"/>
      <c r="P199" s="24"/>
      <c r="Q199" s="21"/>
      <c r="R199" s="21"/>
      <c r="S199" s="25"/>
      <c r="T199" s="25"/>
      <c r="V199" s="21"/>
      <c r="W199" s="102">
        <f t="shared" si="150"/>
      </c>
      <c r="X199" s="179">
        <f t="shared" si="151"/>
        <v>8.03</v>
      </c>
      <c r="Y199" s="109">
        <v>8</v>
      </c>
      <c r="Z199" s="109">
        <v>3</v>
      </c>
      <c r="AA199" s="110" t="s">
        <v>88</v>
      </c>
      <c r="AB199" s="111" t="str">
        <f t="shared" si="152"/>
        <v>Sommella</v>
      </c>
      <c r="AC199" s="112" t="str">
        <f t="shared" si="153"/>
        <v>Calcagno</v>
      </c>
      <c r="AD199" s="113"/>
      <c r="AE199" s="114"/>
      <c r="AF199" s="115" t="str">
        <f t="shared" si="154"/>
        <v>Natoli C.</v>
      </c>
    </row>
    <row r="200" spans="1:32" ht="13.5" thickBot="1">
      <c r="A200" s="82" t="s">
        <v>134</v>
      </c>
      <c r="B200" s="171" t="s">
        <v>118</v>
      </c>
      <c r="C200" s="176"/>
      <c r="D200" s="173">
        <v>4</v>
      </c>
      <c r="E200" s="85">
        <v>2</v>
      </c>
      <c r="F200" s="163"/>
      <c r="G200" s="85"/>
      <c r="H200" s="81"/>
      <c r="I200" s="187" t="str">
        <f>L64</f>
        <v>Frasca</v>
      </c>
      <c r="J200" s="188">
        <v>4</v>
      </c>
      <c r="K200" s="187" t="str">
        <f t="shared" si="149"/>
        <v>Berselli</v>
      </c>
      <c r="L200" s="196"/>
      <c r="O200" s="24"/>
      <c r="P200" s="24"/>
      <c r="Q200" s="21"/>
      <c r="R200" s="21"/>
      <c r="S200" s="25"/>
      <c r="T200" s="25"/>
      <c r="V200" s="21"/>
      <c r="W200" s="102">
        <f t="shared" si="150"/>
      </c>
      <c r="X200" s="180">
        <f t="shared" si="151"/>
        <v>8.04</v>
      </c>
      <c r="Y200" s="117">
        <v>8</v>
      </c>
      <c r="Z200" s="117">
        <v>4</v>
      </c>
      <c r="AA200" s="118" t="s">
        <v>88</v>
      </c>
      <c r="AB200" s="119" t="str">
        <f t="shared" si="152"/>
        <v>Berselli</v>
      </c>
      <c r="AC200" s="120" t="str">
        <f t="shared" si="153"/>
        <v>Longo</v>
      </c>
      <c r="AD200" s="121"/>
      <c r="AE200" s="122"/>
      <c r="AF200" s="123" t="str">
        <f t="shared" si="154"/>
        <v>Frasca</v>
      </c>
    </row>
    <row r="201" spans="1:32" ht="12.75">
      <c r="A201" s="76" t="s">
        <v>130</v>
      </c>
      <c r="B201" s="170" t="s">
        <v>119</v>
      </c>
      <c r="C201" s="176"/>
      <c r="D201" s="172">
        <v>0</v>
      </c>
      <c r="E201" s="80">
        <v>1</v>
      </c>
      <c r="F201" s="165"/>
      <c r="G201" s="166"/>
      <c r="H201" s="81"/>
      <c r="I201" s="189" t="str">
        <f>L83</f>
        <v>La Torre F.</v>
      </c>
      <c r="J201" s="190">
        <v>5</v>
      </c>
      <c r="K201" s="189" t="str">
        <f t="shared" si="149"/>
        <v>Riccobene</v>
      </c>
      <c r="L201" s="190"/>
      <c r="O201" s="24"/>
      <c r="P201" s="24"/>
      <c r="Q201" s="21"/>
      <c r="R201" s="21"/>
      <c r="S201" s="25"/>
      <c r="T201" s="25"/>
      <c r="V201" s="21"/>
      <c r="W201" s="102">
        <f t="shared" si="150"/>
      </c>
      <c r="X201" s="179">
        <f t="shared" si="151"/>
        <v>8.05</v>
      </c>
      <c r="Y201" s="109">
        <v>8</v>
      </c>
      <c r="Z201" s="109">
        <v>5</v>
      </c>
      <c r="AA201" s="110" t="s">
        <v>88</v>
      </c>
      <c r="AB201" s="111" t="str">
        <f t="shared" si="152"/>
        <v>La Torre C.</v>
      </c>
      <c r="AC201" s="112" t="str">
        <f t="shared" si="153"/>
        <v>Riccobene</v>
      </c>
      <c r="AD201" s="113"/>
      <c r="AE201" s="114"/>
      <c r="AF201" s="115" t="str">
        <f t="shared" si="154"/>
        <v>La Torre F.</v>
      </c>
    </row>
    <row r="202" spans="1:32" ht="13.5" thickBot="1">
      <c r="A202" s="82" t="s">
        <v>146</v>
      </c>
      <c r="B202" s="171" t="s">
        <v>144</v>
      </c>
      <c r="C202" s="176"/>
      <c r="D202" s="173">
        <v>0</v>
      </c>
      <c r="E202" s="85">
        <v>4</v>
      </c>
      <c r="F202" s="163"/>
      <c r="G202" s="85"/>
      <c r="H202" s="81"/>
      <c r="I202" s="187" t="str">
        <f>L102</f>
        <v>Carravetta</v>
      </c>
      <c r="J202" s="188">
        <v>6</v>
      </c>
      <c r="K202" s="187" t="str">
        <f t="shared" si="149"/>
        <v>Sciacca</v>
      </c>
      <c r="L202" s="188"/>
      <c r="O202" s="24"/>
      <c r="P202" s="24"/>
      <c r="Q202" s="21"/>
      <c r="R202" s="21"/>
      <c r="S202" s="25"/>
      <c r="T202" s="25"/>
      <c r="V202" s="21"/>
      <c r="W202" s="102">
        <f t="shared" si="150"/>
      </c>
      <c r="X202" s="180">
        <f t="shared" si="151"/>
        <v>8.06</v>
      </c>
      <c r="Y202" s="117">
        <v>8</v>
      </c>
      <c r="Z202" s="117">
        <v>6</v>
      </c>
      <c r="AA202" s="118" t="s">
        <v>88</v>
      </c>
      <c r="AB202" s="119" t="str">
        <f t="shared" si="152"/>
        <v>Squaddara F.</v>
      </c>
      <c r="AC202" s="120" t="str">
        <f t="shared" si="153"/>
        <v>Sciacca</v>
      </c>
      <c r="AD202" s="121"/>
      <c r="AE202" s="122"/>
      <c r="AF202" s="123" t="str">
        <f t="shared" si="154"/>
        <v>Carravetta</v>
      </c>
    </row>
    <row r="203" spans="1:32" ht="12.75">
      <c r="A203" s="76" t="str">
        <f>K183</f>
        <v>La Torre A.</v>
      </c>
      <c r="B203" s="170" t="str">
        <f>K186</f>
        <v> La Torre C.</v>
      </c>
      <c r="C203" s="176"/>
      <c r="D203" s="172">
        <v>2</v>
      </c>
      <c r="E203" s="80">
        <v>3</v>
      </c>
      <c r="F203" s="165"/>
      <c r="G203" s="166"/>
      <c r="H203" s="81"/>
      <c r="I203" s="189" t="str">
        <f>L121</f>
        <v>Rossello</v>
      </c>
      <c r="J203" s="190">
        <v>7</v>
      </c>
      <c r="K203" s="189" t="str">
        <f t="shared" si="149"/>
        <v> La Torre C.</v>
      </c>
      <c r="L203" s="190"/>
      <c r="O203" s="24"/>
      <c r="P203" s="24"/>
      <c r="Q203" s="21"/>
      <c r="R203" s="21"/>
      <c r="S203" s="25"/>
      <c r="T203" s="25"/>
      <c r="V203" s="21"/>
      <c r="W203" s="102">
        <f t="shared" si="150"/>
      </c>
      <c r="X203" s="179">
        <f t="shared" si="151"/>
        <v>8.07</v>
      </c>
      <c r="Y203" s="109">
        <v>8</v>
      </c>
      <c r="Z203" s="109">
        <v>7</v>
      </c>
      <c r="AA203" s="110" t="s">
        <v>88</v>
      </c>
      <c r="AB203" s="111" t="str">
        <f t="shared" si="152"/>
        <v>La Torre A.</v>
      </c>
      <c r="AC203" s="112" t="str">
        <f t="shared" si="153"/>
        <v> La Torre C.</v>
      </c>
      <c r="AD203" s="113"/>
      <c r="AE203" s="114"/>
      <c r="AF203" s="115" t="str">
        <f t="shared" si="154"/>
        <v>Rossello</v>
      </c>
    </row>
    <row r="204" spans="1:32" ht="13.5" thickBot="1">
      <c r="A204" s="82" t="s">
        <v>120</v>
      </c>
      <c r="B204" s="171" t="s">
        <v>116</v>
      </c>
      <c r="C204" s="176"/>
      <c r="D204" s="173">
        <v>4</v>
      </c>
      <c r="E204" s="85">
        <v>0</v>
      </c>
      <c r="F204" s="163"/>
      <c r="G204" s="85"/>
      <c r="H204" s="81"/>
      <c r="I204" s="187" t="str">
        <f>L140</f>
        <v>Mertoli</v>
      </c>
      <c r="J204" s="188">
        <v>8</v>
      </c>
      <c r="K204" s="187" t="str">
        <f t="shared" si="149"/>
        <v>Cotronei</v>
      </c>
      <c r="L204" s="188"/>
      <c r="O204" s="24"/>
      <c r="P204" s="24"/>
      <c r="Q204" s="21"/>
      <c r="R204" s="21"/>
      <c r="S204" s="25"/>
      <c r="T204" s="25"/>
      <c r="V204" s="21"/>
      <c r="W204" s="103">
        <f t="shared" si="150"/>
      </c>
      <c r="X204" s="180">
        <f t="shared" si="151"/>
        <v>8.08</v>
      </c>
      <c r="Y204" s="117">
        <v>8</v>
      </c>
      <c r="Z204" s="117">
        <v>8</v>
      </c>
      <c r="AA204" s="118" t="s">
        <v>88</v>
      </c>
      <c r="AB204" s="119" t="str">
        <f t="shared" si="152"/>
        <v>Cotronei</v>
      </c>
      <c r="AC204" s="120" t="str">
        <f t="shared" si="153"/>
        <v>Magrì</v>
      </c>
      <c r="AD204" s="121"/>
      <c r="AE204" s="122"/>
      <c r="AF204" s="123" t="str">
        <f t="shared" si="154"/>
        <v>Mertoli</v>
      </c>
    </row>
    <row r="205" spans="9:23" ht="12.75">
      <c r="I205" s="24"/>
      <c r="O205" s="24"/>
      <c r="P205" s="24"/>
      <c r="Q205" s="21"/>
      <c r="R205" s="21"/>
      <c r="S205" s="25"/>
      <c r="T205" s="25"/>
      <c r="V205" s="21"/>
      <c r="W205" s="21"/>
    </row>
    <row r="206" spans="9:22" ht="13.5" thickBot="1">
      <c r="I206" s="24"/>
      <c r="O206" s="24"/>
      <c r="P206" s="24"/>
      <c r="Q206" s="21"/>
      <c r="R206" s="21"/>
      <c r="S206" s="25"/>
      <c r="T206" s="25"/>
      <c r="V206" s="21"/>
    </row>
    <row r="207" spans="1:32" ht="20.25" thickBot="1">
      <c r="A207" s="93" t="s">
        <v>20</v>
      </c>
      <c r="B207" s="94"/>
      <c r="C207" s="94"/>
      <c r="D207" s="94"/>
      <c r="E207" s="94"/>
      <c r="F207" s="94"/>
      <c r="G207" s="94"/>
      <c r="H207" s="94"/>
      <c r="I207" s="96" t="s">
        <v>58</v>
      </c>
      <c r="J207" s="94"/>
      <c r="K207" s="94"/>
      <c r="L207" s="94"/>
      <c r="O207" s="24"/>
      <c r="P207" s="24"/>
      <c r="Q207" s="21"/>
      <c r="R207" s="21"/>
      <c r="S207" s="25"/>
      <c r="T207" s="25"/>
      <c r="V207" s="21"/>
      <c r="W207" s="101" t="str">
        <f>IF(COUNTIF(X:X,X207)&gt;1,"X","")</f>
        <v>X</v>
      </c>
      <c r="X207" s="105"/>
      <c r="Y207" s="105"/>
      <c r="Z207" s="197" t="str">
        <f>"PARTITE "&amp;A207</f>
        <v>PARTITE QUARTI DI FINALE</v>
      </c>
      <c r="AA207" s="198"/>
      <c r="AB207" s="198"/>
      <c r="AC207" s="198"/>
      <c r="AD207" s="198"/>
      <c r="AE207" s="198"/>
      <c r="AF207" s="199"/>
    </row>
    <row r="208" spans="1:32" ht="13.5" thickBot="1">
      <c r="A208" s="72" t="s">
        <v>74</v>
      </c>
      <c r="B208" s="73" t="s">
        <v>74</v>
      </c>
      <c r="C208" s="164"/>
      <c r="D208" s="191" t="s">
        <v>11</v>
      </c>
      <c r="E208" s="192"/>
      <c r="F208" s="167" t="s">
        <v>105</v>
      </c>
      <c r="G208" s="168" t="s">
        <v>106</v>
      </c>
      <c r="H208" s="34"/>
      <c r="I208" s="191" t="s">
        <v>24</v>
      </c>
      <c r="J208" s="193"/>
      <c r="K208" s="191" t="s">
        <v>104</v>
      </c>
      <c r="L208" s="192"/>
      <c r="O208" s="24"/>
      <c r="P208" s="24"/>
      <c r="Q208" s="21"/>
      <c r="R208" s="21"/>
      <c r="S208" s="25"/>
      <c r="T208" s="25"/>
      <c r="V208" s="21"/>
      <c r="W208" s="102"/>
      <c r="X208" s="106" t="s">
        <v>80</v>
      </c>
      <c r="Y208" s="106" t="s">
        <v>78</v>
      </c>
      <c r="Z208" s="106" t="s">
        <v>23</v>
      </c>
      <c r="AA208" s="106" t="s">
        <v>35</v>
      </c>
      <c r="AB208" s="143" t="s">
        <v>74</v>
      </c>
      <c r="AC208" s="143" t="s">
        <v>74</v>
      </c>
      <c r="AD208" s="205" t="s">
        <v>11</v>
      </c>
      <c r="AE208" s="206"/>
      <c r="AF208" s="106" t="s">
        <v>24</v>
      </c>
    </row>
    <row r="209" spans="1:32" ht="12.75">
      <c r="A209" s="76" t="str">
        <f>K197</f>
        <v>Longo</v>
      </c>
      <c r="B209" s="170" t="s">
        <v>122</v>
      </c>
      <c r="C209" s="175"/>
      <c r="D209" s="172">
        <v>6</v>
      </c>
      <c r="E209" s="80">
        <v>1</v>
      </c>
      <c r="F209" s="165"/>
      <c r="G209" s="166"/>
      <c r="H209" s="81"/>
      <c r="I209" s="189"/>
      <c r="J209" s="190">
        <v>1</v>
      </c>
      <c r="K209" s="189" t="str">
        <f>IF(D209&gt;E209,A209,IF(OR(D209=E209),"",B209))</f>
        <v>Longo</v>
      </c>
      <c r="L209" s="190"/>
      <c r="O209" s="24"/>
      <c r="P209" s="24"/>
      <c r="Q209" s="21"/>
      <c r="R209" s="21"/>
      <c r="S209" s="25"/>
      <c r="T209" s="25"/>
      <c r="V209" s="21"/>
      <c r="W209" s="102">
        <f>IF(COUNTIF(X:X,X209)&gt;1,"X","")</f>
      </c>
      <c r="X209" s="179">
        <f>Y209+Z209/100</f>
        <v>9.01</v>
      </c>
      <c r="Y209" s="109">
        <v>9</v>
      </c>
      <c r="Z209" s="109">
        <v>1</v>
      </c>
      <c r="AA209" s="110" t="s">
        <v>89</v>
      </c>
      <c r="AB209" s="111" t="str">
        <f aca="true" t="shared" si="155" ref="AB209:AC212">A209</f>
        <v>Longo</v>
      </c>
      <c r="AC209" s="112" t="str">
        <f t="shared" si="155"/>
        <v>Bagnato</v>
      </c>
      <c r="AD209" s="113"/>
      <c r="AE209" s="114"/>
      <c r="AF209" s="115">
        <f>I209</f>
        <v>0</v>
      </c>
    </row>
    <row r="210" spans="1:32" ht="13.5" thickBot="1">
      <c r="A210" s="82" t="s">
        <v>133</v>
      </c>
      <c r="B210" s="171" t="s">
        <v>134</v>
      </c>
      <c r="C210" s="176"/>
      <c r="D210" s="173">
        <v>0</v>
      </c>
      <c r="E210" s="85">
        <v>1</v>
      </c>
      <c r="F210" s="163"/>
      <c r="G210" s="85"/>
      <c r="H210" s="81"/>
      <c r="I210" s="187"/>
      <c r="J210" s="188">
        <v>2</v>
      </c>
      <c r="K210" s="187" t="str">
        <f>IF(D210&gt;E210,A210,IF(OR(D210=E210),"",B210))</f>
        <v>Berselli</v>
      </c>
      <c r="L210" s="188"/>
      <c r="O210" s="24"/>
      <c r="P210" s="24"/>
      <c r="Q210" s="21"/>
      <c r="R210" s="21"/>
      <c r="S210" s="25"/>
      <c r="T210" s="25"/>
      <c r="V210" s="21"/>
      <c r="W210" s="102">
        <f>IF(COUNTIF(X:X,X210)&gt;1,"X","")</f>
      </c>
      <c r="X210" s="180">
        <f>Y210+Z210/100</f>
        <v>9.02</v>
      </c>
      <c r="Y210" s="117">
        <v>9</v>
      </c>
      <c r="Z210" s="117">
        <v>2</v>
      </c>
      <c r="AA210" s="118" t="s">
        <v>89</v>
      </c>
      <c r="AB210" s="119" t="str">
        <f t="shared" si="155"/>
        <v>Calcagno</v>
      </c>
      <c r="AC210" s="120" t="str">
        <f t="shared" si="155"/>
        <v>Berselli</v>
      </c>
      <c r="AD210" s="121"/>
      <c r="AE210" s="122"/>
      <c r="AF210" s="123">
        <f>I210</f>
        <v>0</v>
      </c>
    </row>
    <row r="211" spans="1:32" ht="12.75">
      <c r="A211" s="76" t="s">
        <v>119</v>
      </c>
      <c r="B211" s="170" t="str">
        <f>K202</f>
        <v>Sciacca</v>
      </c>
      <c r="C211" s="176"/>
      <c r="D211" s="172">
        <v>0</v>
      </c>
      <c r="E211" s="80">
        <v>5</v>
      </c>
      <c r="F211" s="165"/>
      <c r="G211" s="166"/>
      <c r="H211" s="81"/>
      <c r="I211" s="189"/>
      <c r="J211" s="190">
        <v>3</v>
      </c>
      <c r="K211" s="189" t="str">
        <f>IF(D211&gt;E211,A211,IF(OR(D211=E211),"",B211))</f>
        <v>Sciacca</v>
      </c>
      <c r="L211" s="190"/>
      <c r="O211" s="24"/>
      <c r="P211" s="24"/>
      <c r="Q211" s="21"/>
      <c r="R211" s="21"/>
      <c r="S211" s="25"/>
      <c r="T211" s="25"/>
      <c r="V211" s="21"/>
      <c r="W211" s="102">
        <f>IF(COUNTIF(X:X,X211)&gt;1,"X","")</f>
      </c>
      <c r="X211" s="179">
        <f>Y211+Z211/100</f>
        <v>9.03</v>
      </c>
      <c r="Y211" s="109">
        <v>9</v>
      </c>
      <c r="Z211" s="109">
        <v>3</v>
      </c>
      <c r="AA211" s="110" t="s">
        <v>89</v>
      </c>
      <c r="AB211" s="111" t="str">
        <f t="shared" si="155"/>
        <v>Riccobene</v>
      </c>
      <c r="AC211" s="112" t="str">
        <f t="shared" si="155"/>
        <v>Sciacca</v>
      </c>
      <c r="AD211" s="113"/>
      <c r="AE211" s="114"/>
      <c r="AF211" s="115">
        <f>I211</f>
        <v>0</v>
      </c>
    </row>
    <row r="212" spans="1:32" ht="13.5" thickBot="1">
      <c r="A212" s="82" t="s">
        <v>132</v>
      </c>
      <c r="B212" s="171" t="s">
        <v>120</v>
      </c>
      <c r="C212" s="176"/>
      <c r="D212" s="173">
        <v>5</v>
      </c>
      <c r="E212" s="85">
        <v>3</v>
      </c>
      <c r="F212" s="163"/>
      <c r="G212" s="184" t="s">
        <v>152</v>
      </c>
      <c r="H212" s="81"/>
      <c r="I212" s="187"/>
      <c r="J212" s="188">
        <v>4</v>
      </c>
      <c r="K212" s="187" t="str">
        <f>IF(D212&gt;E212,A212,IF(OR(D212=E212),"",B212))</f>
        <v>Zangla A.</v>
      </c>
      <c r="L212" s="188"/>
      <c r="O212" s="24"/>
      <c r="P212" s="24"/>
      <c r="Q212" s="21"/>
      <c r="R212" s="21"/>
      <c r="S212" s="25"/>
      <c r="T212" s="25"/>
      <c r="V212" s="21"/>
      <c r="W212" s="103">
        <f>IF(COUNTIF(X:X,X212)&gt;1,"X","")</f>
      </c>
      <c r="X212" s="180">
        <f>Y212+Z212/100</f>
        <v>9.04</v>
      </c>
      <c r="Y212" s="117">
        <v>9</v>
      </c>
      <c r="Z212" s="117">
        <v>4</v>
      </c>
      <c r="AA212" s="118" t="s">
        <v>89</v>
      </c>
      <c r="AB212" s="119" t="str">
        <f t="shared" si="155"/>
        <v>Zangla A.</v>
      </c>
      <c r="AC212" s="120" t="str">
        <f t="shared" si="155"/>
        <v>Cotronei</v>
      </c>
      <c r="AD212" s="121"/>
      <c r="AE212" s="122"/>
      <c r="AF212" s="123">
        <f>I212</f>
        <v>0</v>
      </c>
    </row>
    <row r="213" spans="9:29" ht="12.75">
      <c r="I213" s="24"/>
      <c r="O213" s="24"/>
      <c r="P213" s="24"/>
      <c r="Q213" s="21"/>
      <c r="R213" s="21"/>
      <c r="S213" s="25"/>
      <c r="T213" s="25"/>
      <c r="V213" s="21"/>
      <c r="X213" s="141"/>
      <c r="Y213" s="141"/>
      <c r="AB213" s="141"/>
      <c r="AC213" s="141"/>
    </row>
    <row r="214" spans="9:29" ht="13.5" thickBot="1">
      <c r="I214" s="24"/>
      <c r="O214" s="24"/>
      <c r="P214" s="24"/>
      <c r="Q214" s="21"/>
      <c r="R214" s="21"/>
      <c r="S214" s="25"/>
      <c r="T214" s="25"/>
      <c r="V214" s="21"/>
      <c r="X214" s="141"/>
      <c r="Y214" s="141"/>
      <c r="AB214" s="141"/>
      <c r="AC214" s="141"/>
    </row>
    <row r="215" spans="1:32" ht="20.25" thickBot="1">
      <c r="A215" s="93" t="s">
        <v>21</v>
      </c>
      <c r="B215" s="94"/>
      <c r="C215" s="94"/>
      <c r="D215" s="94"/>
      <c r="E215" s="94"/>
      <c r="F215" s="94"/>
      <c r="G215" s="94"/>
      <c r="H215" s="94"/>
      <c r="I215" s="96" t="s">
        <v>63</v>
      </c>
      <c r="J215" s="94"/>
      <c r="K215" s="94"/>
      <c r="L215" s="94"/>
      <c r="O215" s="24"/>
      <c r="P215" s="24"/>
      <c r="Q215" s="21"/>
      <c r="R215" s="21"/>
      <c r="S215" s="25"/>
      <c r="T215" s="25"/>
      <c r="V215" s="21"/>
      <c r="W215" s="101" t="str">
        <f>IF(COUNTIF(X:X,X215)&gt;1,"X","")</f>
        <v>X</v>
      </c>
      <c r="X215" s="105"/>
      <c r="Y215" s="105"/>
      <c r="Z215" s="197" t="str">
        <f>"PARTITE "&amp;A215</f>
        <v>PARTITE SEMIFINALI</v>
      </c>
      <c r="AA215" s="198"/>
      <c r="AB215" s="198"/>
      <c r="AC215" s="198"/>
      <c r="AD215" s="198"/>
      <c r="AE215" s="198"/>
      <c r="AF215" s="199"/>
    </row>
    <row r="216" spans="1:32" ht="13.5" thickBot="1">
      <c r="A216" s="72" t="s">
        <v>74</v>
      </c>
      <c r="B216" s="73" t="s">
        <v>74</v>
      </c>
      <c r="C216" s="164"/>
      <c r="D216" s="191" t="s">
        <v>11</v>
      </c>
      <c r="E216" s="192"/>
      <c r="F216" s="167" t="s">
        <v>105</v>
      </c>
      <c r="G216" s="168" t="s">
        <v>106</v>
      </c>
      <c r="H216" s="34"/>
      <c r="I216" s="191" t="s">
        <v>24</v>
      </c>
      <c r="J216" s="193"/>
      <c r="K216" s="191" t="s">
        <v>104</v>
      </c>
      <c r="L216" s="192"/>
      <c r="O216" s="24"/>
      <c r="P216" s="24"/>
      <c r="Q216" s="21"/>
      <c r="R216" s="21"/>
      <c r="S216" s="25"/>
      <c r="T216" s="25"/>
      <c r="V216" s="21"/>
      <c r="W216" s="102"/>
      <c r="X216" s="106" t="s">
        <v>80</v>
      </c>
      <c r="Y216" s="106" t="s">
        <v>78</v>
      </c>
      <c r="Z216" s="106" t="s">
        <v>23</v>
      </c>
      <c r="AA216" s="106" t="s">
        <v>35</v>
      </c>
      <c r="AB216" s="143" t="s">
        <v>74</v>
      </c>
      <c r="AC216" s="143" t="s">
        <v>74</v>
      </c>
      <c r="AD216" s="205" t="s">
        <v>11</v>
      </c>
      <c r="AE216" s="206"/>
      <c r="AF216" s="106" t="s">
        <v>24</v>
      </c>
    </row>
    <row r="217" spans="1:32" ht="12.75">
      <c r="A217" s="76" t="str">
        <f>K209</f>
        <v>Longo</v>
      </c>
      <c r="B217" s="170" t="s">
        <v>134</v>
      </c>
      <c r="C217" s="175"/>
      <c r="D217" s="172">
        <v>1</v>
      </c>
      <c r="E217" s="80">
        <v>0</v>
      </c>
      <c r="F217" s="165"/>
      <c r="G217" s="166"/>
      <c r="H217" s="81"/>
      <c r="I217" s="189"/>
      <c r="J217" s="190">
        <v>1</v>
      </c>
      <c r="K217" s="189" t="str">
        <f>IF(D217&gt;E217,A217,IF(OR(D217=E217),"",B217))</f>
        <v>Longo</v>
      </c>
      <c r="L217" s="190"/>
      <c r="O217" s="24"/>
      <c r="P217" s="24"/>
      <c r="Q217" s="21"/>
      <c r="R217" s="21"/>
      <c r="S217" s="25"/>
      <c r="T217" s="25"/>
      <c r="V217" s="21"/>
      <c r="W217" s="102">
        <f>IF(COUNTIF(X:X,X217)&gt;1,"X","")</f>
      </c>
      <c r="X217" s="179">
        <f>Y217+Z217/100</f>
        <v>10.01</v>
      </c>
      <c r="Y217" s="109">
        <v>10</v>
      </c>
      <c r="Z217" s="109">
        <v>1</v>
      </c>
      <c r="AA217" s="110" t="s">
        <v>90</v>
      </c>
      <c r="AB217" s="111" t="str">
        <f>A217</f>
        <v>Longo</v>
      </c>
      <c r="AC217" s="112" t="str">
        <f>B217</f>
        <v>Berselli</v>
      </c>
      <c r="AD217" s="113"/>
      <c r="AE217" s="114"/>
      <c r="AF217" s="115">
        <f>I217</f>
        <v>0</v>
      </c>
    </row>
    <row r="218" spans="1:32" ht="13.5" thickBot="1">
      <c r="A218" s="82" t="s">
        <v>132</v>
      </c>
      <c r="B218" s="171" t="str">
        <f>K211</f>
        <v>Sciacca</v>
      </c>
      <c r="C218" s="176"/>
      <c r="D218" s="173">
        <v>2</v>
      </c>
      <c r="E218" s="85">
        <v>3</v>
      </c>
      <c r="F218" s="185" t="s">
        <v>151</v>
      </c>
      <c r="G218" s="85"/>
      <c r="H218" s="81"/>
      <c r="I218" s="187"/>
      <c r="J218" s="188">
        <v>2</v>
      </c>
      <c r="K218" s="187" t="str">
        <f>IF(D218&gt;E218,A218,IF(OR(D218=E218),"",B218))</f>
        <v>Sciacca</v>
      </c>
      <c r="L218" s="188"/>
      <c r="O218" s="24"/>
      <c r="P218" s="24"/>
      <c r="Q218" s="21"/>
      <c r="R218" s="21"/>
      <c r="T218" s="25"/>
      <c r="V218" s="21"/>
      <c r="W218" s="103">
        <f>IF(COUNTIF(X:X,X218)&gt;1,"X","")</f>
      </c>
      <c r="X218" s="180">
        <f>Y218+Z218/100</f>
        <v>10.02</v>
      </c>
      <c r="Y218" s="117">
        <v>10</v>
      </c>
      <c r="Z218" s="117">
        <v>2</v>
      </c>
      <c r="AA218" s="118" t="s">
        <v>90</v>
      </c>
      <c r="AB218" s="119" t="str">
        <f>A218</f>
        <v>Zangla A.</v>
      </c>
      <c r="AC218" s="120" t="str">
        <f>B218</f>
        <v>Sciacca</v>
      </c>
      <c r="AD218" s="121"/>
      <c r="AE218" s="122"/>
      <c r="AF218" s="123">
        <f>I218</f>
        <v>0</v>
      </c>
    </row>
    <row r="219" spans="9:29" ht="12.75">
      <c r="I219" s="24"/>
      <c r="O219" s="24"/>
      <c r="P219" s="24"/>
      <c r="Q219" s="21"/>
      <c r="R219" s="21"/>
      <c r="T219" s="25"/>
      <c r="V219" s="21"/>
      <c r="X219" s="141"/>
      <c r="Y219" s="141"/>
      <c r="AB219" s="141"/>
      <c r="AC219" s="141"/>
    </row>
    <row r="220" spans="9:29" ht="13.5" thickBot="1">
      <c r="I220" s="24"/>
      <c r="O220" s="24"/>
      <c r="P220" s="24"/>
      <c r="Q220" s="21"/>
      <c r="R220" s="21"/>
      <c r="T220" s="25"/>
      <c r="V220" s="21"/>
      <c r="X220" s="141"/>
      <c r="Y220" s="141"/>
      <c r="AB220" s="141"/>
      <c r="AC220" s="141"/>
    </row>
    <row r="221" spans="1:32" ht="20.25" thickBot="1">
      <c r="A221" s="93" t="s">
        <v>22</v>
      </c>
      <c r="B221" s="94"/>
      <c r="C221" s="94"/>
      <c r="D221" s="94"/>
      <c r="E221" s="94"/>
      <c r="F221" s="94"/>
      <c r="G221" s="94"/>
      <c r="H221" s="94"/>
      <c r="I221" s="96" t="s">
        <v>59</v>
      </c>
      <c r="J221" s="94"/>
      <c r="K221" s="94"/>
      <c r="L221" s="94"/>
      <c r="O221" s="24"/>
      <c r="P221" s="24"/>
      <c r="Q221" s="21"/>
      <c r="R221" s="21"/>
      <c r="T221" s="25"/>
      <c r="V221" s="21"/>
      <c r="W221" s="101" t="str">
        <f>IF(COUNTIF(X:X,X221)&gt;1,"X","")</f>
        <v>X</v>
      </c>
      <c r="X221" s="105"/>
      <c r="Y221" s="105"/>
      <c r="Z221" s="197" t="str">
        <f>"PARTITE "&amp;A221</f>
        <v>PARTITE FINALE 1° e 2° POSTO</v>
      </c>
      <c r="AA221" s="198"/>
      <c r="AB221" s="198"/>
      <c r="AC221" s="198"/>
      <c r="AD221" s="198"/>
      <c r="AE221" s="198"/>
      <c r="AF221" s="199"/>
    </row>
    <row r="222" spans="1:32" ht="13.5" thickBot="1">
      <c r="A222" s="72" t="s">
        <v>74</v>
      </c>
      <c r="B222" s="73" t="s">
        <v>74</v>
      </c>
      <c r="C222" s="164"/>
      <c r="D222" s="191" t="s">
        <v>11</v>
      </c>
      <c r="E222" s="192"/>
      <c r="F222" s="167" t="s">
        <v>105</v>
      </c>
      <c r="G222" s="168" t="s">
        <v>106</v>
      </c>
      <c r="H222" s="34"/>
      <c r="I222" s="191" t="s">
        <v>24</v>
      </c>
      <c r="J222" s="193"/>
      <c r="K222" s="191" t="s">
        <v>104</v>
      </c>
      <c r="L222" s="192"/>
      <c r="O222" s="24"/>
      <c r="P222" s="24"/>
      <c r="Q222" s="21"/>
      <c r="R222" s="21"/>
      <c r="T222" s="25"/>
      <c r="V222" s="21"/>
      <c r="W222" s="102"/>
      <c r="X222" s="106" t="s">
        <v>80</v>
      </c>
      <c r="Y222" s="106" t="s">
        <v>78</v>
      </c>
      <c r="Z222" s="106" t="s">
        <v>23</v>
      </c>
      <c r="AA222" s="106" t="s">
        <v>35</v>
      </c>
      <c r="AB222" s="143" t="s">
        <v>74</v>
      </c>
      <c r="AC222" s="143" t="s">
        <v>74</v>
      </c>
      <c r="AD222" s="205" t="s">
        <v>11</v>
      </c>
      <c r="AE222" s="206"/>
      <c r="AF222" s="106" t="s">
        <v>24</v>
      </c>
    </row>
    <row r="223" spans="1:32" ht="13.5" thickBot="1">
      <c r="A223" s="76" t="str">
        <f>K217</f>
        <v>Longo</v>
      </c>
      <c r="B223" s="170" t="str">
        <f>K218</f>
        <v>Sciacca</v>
      </c>
      <c r="C223" s="175"/>
      <c r="D223" s="172">
        <v>1</v>
      </c>
      <c r="E223" s="80">
        <v>0</v>
      </c>
      <c r="F223" s="165"/>
      <c r="G223" s="166"/>
      <c r="H223" s="81"/>
      <c r="I223" s="189"/>
      <c r="J223" s="190">
        <v>1</v>
      </c>
      <c r="K223" s="189" t="str">
        <f>IF(D223&gt;E223,A223,IF(OR(D223=E223),"",B223))</f>
        <v>Longo</v>
      </c>
      <c r="L223" s="190"/>
      <c r="O223" s="24"/>
      <c r="P223" s="24"/>
      <c r="Q223" s="21"/>
      <c r="R223" s="21"/>
      <c r="T223" s="25"/>
      <c r="V223" s="21"/>
      <c r="W223" s="103">
        <f>IF(COUNTIF(X:X,X223)&gt;1,"X","")</f>
      </c>
      <c r="X223" s="181">
        <f>Y223+Z223/100</f>
        <v>11.01</v>
      </c>
      <c r="Y223" s="144">
        <v>11</v>
      </c>
      <c r="Z223" s="144">
        <v>1</v>
      </c>
      <c r="AA223" s="145" t="s">
        <v>98</v>
      </c>
      <c r="AB223" s="146" t="str">
        <f>A223</f>
        <v>Longo</v>
      </c>
      <c r="AC223" s="147" t="str">
        <f>B223</f>
        <v>Sciacca</v>
      </c>
      <c r="AD223" s="148"/>
      <c r="AE223" s="149"/>
      <c r="AF223" s="150">
        <f>I223</f>
        <v>0</v>
      </c>
    </row>
    <row r="224" spans="15:29" ht="12.75">
      <c r="O224" s="24"/>
      <c r="P224" s="24"/>
      <c r="Q224" s="21"/>
      <c r="R224" s="21"/>
      <c r="T224" s="25"/>
      <c r="V224" s="21"/>
      <c r="W224" s="21"/>
      <c r="X224" s="141"/>
      <c r="Y224" s="141"/>
      <c r="AB224" s="141"/>
      <c r="AC224" s="141"/>
    </row>
    <row r="225" spans="15:29" ht="12.75">
      <c r="O225" s="24"/>
      <c r="P225" s="24"/>
      <c r="Q225" s="21"/>
      <c r="R225" s="21"/>
      <c r="T225" s="25"/>
      <c r="V225" s="21"/>
      <c r="X225" s="141"/>
      <c r="Y225" s="141"/>
      <c r="AB225" s="141"/>
      <c r="AC225" s="141"/>
    </row>
    <row r="226" spans="7:25" ht="12.75">
      <c r="G226" s="21"/>
      <c r="H226" s="21"/>
      <c r="O226" s="24"/>
      <c r="P226" s="24"/>
      <c r="Q226" s="21"/>
      <c r="R226" s="21"/>
      <c r="S226" s="25"/>
      <c r="T226" s="25"/>
      <c r="V226" s="21"/>
      <c r="W226" s="21"/>
      <c r="X226" s="141"/>
      <c r="Y226" s="141"/>
    </row>
    <row r="227" spans="15:29" ht="13.5" thickBot="1">
      <c r="O227" s="24"/>
      <c r="P227" s="24"/>
      <c r="Q227" s="21"/>
      <c r="R227" s="21"/>
      <c r="S227" s="25"/>
      <c r="T227" s="25"/>
      <c r="V227" s="21"/>
      <c r="X227" s="141"/>
      <c r="Y227" s="141"/>
      <c r="AB227" s="141"/>
      <c r="AC227" s="141"/>
    </row>
    <row r="228" spans="1:32" ht="20.25" thickBot="1">
      <c r="A228" s="97" t="s">
        <v>91</v>
      </c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9"/>
      <c r="O228" s="24"/>
      <c r="P228" s="24"/>
      <c r="Q228" s="21"/>
      <c r="R228" s="21"/>
      <c r="S228" s="25"/>
      <c r="T228" s="25"/>
      <c r="V228" s="21"/>
      <c r="W228" s="101" t="str">
        <f>IF(COUNTIF(X:X,X228)&gt;1,"X","")</f>
        <v>X</v>
      </c>
      <c r="X228" s="105"/>
      <c r="Y228" s="105"/>
      <c r="Z228" s="197" t="str">
        <f>"PARTITE "&amp;A228</f>
        <v>PARTITE FUTURE - BARRAGE</v>
      </c>
      <c r="AA228" s="198"/>
      <c r="AB228" s="198"/>
      <c r="AC228" s="198"/>
      <c r="AD228" s="198"/>
      <c r="AE228" s="198"/>
      <c r="AF228" s="199"/>
    </row>
    <row r="229" spans="1:32" ht="13.5" thickBot="1">
      <c r="A229" s="72" t="s">
        <v>74</v>
      </c>
      <c r="B229" s="73" t="s">
        <v>74</v>
      </c>
      <c r="C229" s="164"/>
      <c r="D229" s="191" t="s">
        <v>11</v>
      </c>
      <c r="E229" s="192"/>
      <c r="F229" s="167" t="s">
        <v>105</v>
      </c>
      <c r="G229" s="168" t="s">
        <v>106</v>
      </c>
      <c r="H229" s="34"/>
      <c r="I229" s="191" t="s">
        <v>24</v>
      </c>
      <c r="J229" s="193"/>
      <c r="K229" s="191" t="s">
        <v>104</v>
      </c>
      <c r="L229" s="192"/>
      <c r="O229" s="24"/>
      <c r="P229" s="24"/>
      <c r="Q229" s="21"/>
      <c r="R229" s="21"/>
      <c r="S229" s="25"/>
      <c r="T229" s="25"/>
      <c r="V229" s="21"/>
      <c r="W229" s="102"/>
      <c r="X229" s="106" t="s">
        <v>80</v>
      </c>
      <c r="Y229" s="106" t="s">
        <v>78</v>
      </c>
      <c r="Z229" s="106" t="s">
        <v>23</v>
      </c>
      <c r="AA229" s="106" t="s">
        <v>35</v>
      </c>
      <c r="AB229" s="143" t="s">
        <v>74</v>
      </c>
      <c r="AC229" s="143" t="s">
        <v>74</v>
      </c>
      <c r="AD229" s="205" t="s">
        <v>11</v>
      </c>
      <c r="AE229" s="206"/>
      <c r="AF229" s="106" t="s">
        <v>24</v>
      </c>
    </row>
    <row r="230" spans="1:32" ht="12.75">
      <c r="A230" s="76" t="str">
        <f>L7</f>
        <v>Giliberto</v>
      </c>
      <c r="B230" s="170" t="s">
        <v>108</v>
      </c>
      <c r="C230" s="175"/>
      <c r="D230" s="172"/>
      <c r="E230" s="80"/>
      <c r="F230" s="165"/>
      <c r="G230" s="166"/>
      <c r="H230" s="81"/>
      <c r="I230" s="189"/>
      <c r="J230" s="190"/>
      <c r="K230" s="189" t="str">
        <f aca="true" t="shared" si="156" ref="K230:K245">IF(B230="-",A230,IF(D230&gt;E230,A230,IF(OR(D230=E230),"",B230)))</f>
        <v>Giliberto</v>
      </c>
      <c r="L230" s="190"/>
      <c r="O230" s="24"/>
      <c r="P230" s="24"/>
      <c r="Q230" s="21"/>
      <c r="R230" s="21"/>
      <c r="S230" s="25"/>
      <c r="T230" s="25"/>
      <c r="V230" s="21"/>
      <c r="W230" s="102"/>
      <c r="X230" s="179">
        <f aca="true" t="shared" si="157" ref="X230:X245">Y230+Z230/100</f>
        <v>0</v>
      </c>
      <c r="Y230" s="109"/>
      <c r="Z230" s="109"/>
      <c r="AA230" s="110" t="s">
        <v>87</v>
      </c>
      <c r="AB230" s="111" t="str">
        <f aca="true" t="shared" si="158" ref="AB230:AB245">A230</f>
        <v>Giliberto</v>
      </c>
      <c r="AC230" s="112" t="str">
        <f aca="true" t="shared" si="159" ref="AC230:AC245">B230</f>
        <v>-</v>
      </c>
      <c r="AD230" s="113"/>
      <c r="AE230" s="114"/>
      <c r="AF230" s="115">
        <f aca="true" t="shared" si="160" ref="AF230:AF245">I230</f>
        <v>0</v>
      </c>
    </row>
    <row r="231" spans="1:32" ht="13.5" thickBot="1">
      <c r="A231" s="82" t="str">
        <f>L26</f>
        <v>Trimboli</v>
      </c>
      <c r="B231" s="171" t="s">
        <v>108</v>
      </c>
      <c r="C231" s="176"/>
      <c r="D231" s="173"/>
      <c r="E231" s="85"/>
      <c r="F231" s="163"/>
      <c r="G231" s="85"/>
      <c r="H231" s="81"/>
      <c r="I231" s="187"/>
      <c r="J231" s="188"/>
      <c r="K231" s="187" t="str">
        <f t="shared" si="156"/>
        <v>Trimboli</v>
      </c>
      <c r="L231" s="188"/>
      <c r="O231" s="24"/>
      <c r="P231" s="24"/>
      <c r="Q231" s="21"/>
      <c r="R231" s="21"/>
      <c r="S231" s="25"/>
      <c r="T231" s="25"/>
      <c r="V231" s="21"/>
      <c r="W231" s="102"/>
      <c r="X231" s="180">
        <f t="shared" si="157"/>
        <v>0</v>
      </c>
      <c r="Y231" s="117"/>
      <c r="Z231" s="117"/>
      <c r="AA231" s="118" t="s">
        <v>87</v>
      </c>
      <c r="AB231" s="119" t="str">
        <f t="shared" si="158"/>
        <v>Trimboli</v>
      </c>
      <c r="AC231" s="120" t="str">
        <f t="shared" si="159"/>
        <v>-</v>
      </c>
      <c r="AD231" s="121"/>
      <c r="AE231" s="122"/>
      <c r="AF231" s="123">
        <f t="shared" si="160"/>
        <v>0</v>
      </c>
    </row>
    <row r="232" spans="1:32" ht="12.75">
      <c r="A232" s="76" t="str">
        <f>L45</f>
        <v>Natoli C.</v>
      </c>
      <c r="B232" s="170" t="s">
        <v>108</v>
      </c>
      <c r="C232" s="176"/>
      <c r="D232" s="172"/>
      <c r="E232" s="80"/>
      <c r="F232" s="165"/>
      <c r="G232" s="166"/>
      <c r="H232" s="81"/>
      <c r="I232" s="189"/>
      <c r="J232" s="190"/>
      <c r="K232" s="189" t="str">
        <f t="shared" si="156"/>
        <v>Natoli C.</v>
      </c>
      <c r="L232" s="190"/>
      <c r="O232" s="24"/>
      <c r="P232" s="24"/>
      <c r="Q232" s="21"/>
      <c r="R232" s="21"/>
      <c r="S232" s="25"/>
      <c r="T232" s="25"/>
      <c r="V232" s="21"/>
      <c r="W232" s="102"/>
      <c r="X232" s="179">
        <f t="shared" si="157"/>
        <v>0</v>
      </c>
      <c r="Y232" s="109"/>
      <c r="Z232" s="109"/>
      <c r="AA232" s="110" t="s">
        <v>87</v>
      </c>
      <c r="AB232" s="111" t="str">
        <f t="shared" si="158"/>
        <v>Natoli C.</v>
      </c>
      <c r="AC232" s="112" t="str">
        <f t="shared" si="159"/>
        <v>-</v>
      </c>
      <c r="AD232" s="113"/>
      <c r="AE232" s="114"/>
      <c r="AF232" s="115">
        <f t="shared" si="160"/>
        <v>0</v>
      </c>
    </row>
    <row r="233" spans="1:32" ht="13.5" thickBot="1">
      <c r="A233" s="82" t="str">
        <f>L64</f>
        <v>Frasca</v>
      </c>
      <c r="B233" s="171" t="s">
        <v>108</v>
      </c>
      <c r="C233" s="176"/>
      <c r="D233" s="173"/>
      <c r="E233" s="85"/>
      <c r="F233" s="163"/>
      <c r="G233" s="85"/>
      <c r="H233" s="81"/>
      <c r="I233" s="187"/>
      <c r="J233" s="188"/>
      <c r="K233" s="187" t="str">
        <f t="shared" si="156"/>
        <v>Frasca</v>
      </c>
      <c r="L233" s="188"/>
      <c r="O233" s="24"/>
      <c r="P233" s="24"/>
      <c r="Q233" s="21"/>
      <c r="R233" s="21"/>
      <c r="S233" s="25"/>
      <c r="T233" s="25"/>
      <c r="V233" s="21"/>
      <c r="W233" s="102"/>
      <c r="X233" s="180">
        <f t="shared" si="157"/>
        <v>0</v>
      </c>
      <c r="Y233" s="117"/>
      <c r="Z233" s="117"/>
      <c r="AA233" s="118" t="s">
        <v>87</v>
      </c>
      <c r="AB233" s="119" t="str">
        <f t="shared" si="158"/>
        <v>Frasca</v>
      </c>
      <c r="AC233" s="120" t="str">
        <f t="shared" si="159"/>
        <v>-</v>
      </c>
      <c r="AD233" s="121"/>
      <c r="AE233" s="122"/>
      <c r="AF233" s="123">
        <f t="shared" si="160"/>
        <v>0</v>
      </c>
    </row>
    <row r="234" spans="1:32" ht="12.75">
      <c r="A234" s="76" t="str">
        <f>L83</f>
        <v>La Torre F.</v>
      </c>
      <c r="B234" s="170" t="s">
        <v>108</v>
      </c>
      <c r="C234" s="176"/>
      <c r="D234" s="172"/>
      <c r="E234" s="80"/>
      <c r="F234" s="165"/>
      <c r="G234" s="166"/>
      <c r="H234" s="81"/>
      <c r="I234" s="189"/>
      <c r="J234" s="190"/>
      <c r="K234" s="189" t="str">
        <f t="shared" si="156"/>
        <v>La Torre F.</v>
      </c>
      <c r="L234" s="190"/>
      <c r="O234" s="24"/>
      <c r="P234" s="24"/>
      <c r="Q234" s="21"/>
      <c r="R234" s="21"/>
      <c r="S234" s="25"/>
      <c r="T234" s="25"/>
      <c r="V234" s="21"/>
      <c r="W234" s="102"/>
      <c r="X234" s="179">
        <f t="shared" si="157"/>
        <v>0</v>
      </c>
      <c r="Y234" s="109"/>
      <c r="Z234" s="109"/>
      <c r="AA234" s="110" t="s">
        <v>87</v>
      </c>
      <c r="AB234" s="111" t="str">
        <f t="shared" si="158"/>
        <v>La Torre F.</v>
      </c>
      <c r="AC234" s="112" t="str">
        <f t="shared" si="159"/>
        <v>-</v>
      </c>
      <c r="AD234" s="113"/>
      <c r="AE234" s="114"/>
      <c r="AF234" s="115">
        <f t="shared" si="160"/>
        <v>0</v>
      </c>
    </row>
    <row r="235" spans="1:32" ht="13.5" thickBot="1">
      <c r="A235" s="82" t="str">
        <f>L102</f>
        <v>Carravetta</v>
      </c>
      <c r="B235" s="171" t="s">
        <v>108</v>
      </c>
      <c r="C235" s="176"/>
      <c r="D235" s="173"/>
      <c r="E235" s="85"/>
      <c r="F235" s="163"/>
      <c r="G235" s="85"/>
      <c r="H235" s="81"/>
      <c r="I235" s="187"/>
      <c r="J235" s="188"/>
      <c r="K235" s="187" t="str">
        <f t="shared" si="156"/>
        <v>Carravetta</v>
      </c>
      <c r="L235" s="188"/>
      <c r="O235" s="24"/>
      <c r="P235" s="24"/>
      <c r="Q235" s="21"/>
      <c r="R235" s="21"/>
      <c r="S235" s="25"/>
      <c r="T235" s="25"/>
      <c r="V235" s="21"/>
      <c r="W235" s="102"/>
      <c r="X235" s="180">
        <f t="shared" si="157"/>
        <v>0</v>
      </c>
      <c r="Y235" s="117"/>
      <c r="Z235" s="117"/>
      <c r="AA235" s="118" t="s">
        <v>87</v>
      </c>
      <c r="AB235" s="119" t="str">
        <f t="shared" si="158"/>
        <v>Carravetta</v>
      </c>
      <c r="AC235" s="120" t="str">
        <f t="shared" si="159"/>
        <v>-</v>
      </c>
      <c r="AD235" s="121"/>
      <c r="AE235" s="122"/>
      <c r="AF235" s="123">
        <f t="shared" si="160"/>
        <v>0</v>
      </c>
    </row>
    <row r="236" spans="1:32" ht="12.75">
      <c r="A236" s="76" t="str">
        <f>L121</f>
        <v>Rossello</v>
      </c>
      <c r="B236" s="170" t="s">
        <v>108</v>
      </c>
      <c r="C236" s="176"/>
      <c r="D236" s="172"/>
      <c r="E236" s="80"/>
      <c r="F236" s="165"/>
      <c r="G236" s="166"/>
      <c r="H236" s="81"/>
      <c r="I236" s="189"/>
      <c r="J236" s="190"/>
      <c r="K236" s="189" t="str">
        <f t="shared" si="156"/>
        <v>Rossello</v>
      </c>
      <c r="L236" s="190"/>
      <c r="O236" s="24"/>
      <c r="P236" s="24"/>
      <c r="Q236" s="21"/>
      <c r="R236" s="21"/>
      <c r="S236" s="25"/>
      <c r="T236" s="25"/>
      <c r="V236" s="21"/>
      <c r="W236" s="102"/>
      <c r="X236" s="179">
        <f t="shared" si="157"/>
        <v>0</v>
      </c>
      <c r="Y236" s="109"/>
      <c r="Z236" s="109"/>
      <c r="AA236" s="110" t="s">
        <v>87</v>
      </c>
      <c r="AB236" s="111" t="str">
        <f t="shared" si="158"/>
        <v>Rossello</v>
      </c>
      <c r="AC236" s="112" t="str">
        <f t="shared" si="159"/>
        <v>-</v>
      </c>
      <c r="AD236" s="113"/>
      <c r="AE236" s="114"/>
      <c r="AF236" s="115">
        <f t="shared" si="160"/>
        <v>0</v>
      </c>
    </row>
    <row r="237" spans="1:32" ht="13.5" thickBot="1">
      <c r="A237" s="82" t="str">
        <f>L140</f>
        <v>Mertoli</v>
      </c>
      <c r="B237" s="171" t="s">
        <v>108</v>
      </c>
      <c r="C237" s="176"/>
      <c r="D237" s="173"/>
      <c r="E237" s="85"/>
      <c r="F237" s="163"/>
      <c r="G237" s="85"/>
      <c r="H237" s="81"/>
      <c r="I237" s="187"/>
      <c r="J237" s="188"/>
      <c r="K237" s="187" t="str">
        <f t="shared" si="156"/>
        <v>Mertoli</v>
      </c>
      <c r="L237" s="188"/>
      <c r="O237" s="24"/>
      <c r="P237" s="24"/>
      <c r="Q237" s="21"/>
      <c r="R237" s="21"/>
      <c r="S237" s="25"/>
      <c r="T237" s="25"/>
      <c r="V237" s="21"/>
      <c r="W237" s="102"/>
      <c r="X237" s="180">
        <f t="shared" si="157"/>
        <v>0</v>
      </c>
      <c r="Y237" s="117"/>
      <c r="Z237" s="117"/>
      <c r="AA237" s="118" t="s">
        <v>87</v>
      </c>
      <c r="AB237" s="119" t="str">
        <f t="shared" si="158"/>
        <v>Mertoli</v>
      </c>
      <c r="AC237" s="120" t="str">
        <f t="shared" si="159"/>
        <v>-</v>
      </c>
      <c r="AD237" s="121"/>
      <c r="AE237" s="122"/>
      <c r="AF237" s="123">
        <f t="shared" si="160"/>
        <v>0</v>
      </c>
    </row>
    <row r="238" spans="1:32" ht="12.75">
      <c r="A238" s="76" t="str">
        <f>L159</f>
        <v>Baroni</v>
      </c>
      <c r="B238" s="170" t="s">
        <v>108</v>
      </c>
      <c r="C238" s="177"/>
      <c r="D238" s="172"/>
      <c r="E238" s="80"/>
      <c r="F238" s="165"/>
      <c r="G238" s="166"/>
      <c r="H238" s="81"/>
      <c r="I238" s="189"/>
      <c r="J238" s="190"/>
      <c r="K238" s="189" t="str">
        <f t="shared" si="156"/>
        <v>Baroni</v>
      </c>
      <c r="L238" s="190"/>
      <c r="O238" s="24"/>
      <c r="P238" s="24"/>
      <c r="Q238" s="21"/>
      <c r="R238" s="21"/>
      <c r="S238" s="25"/>
      <c r="T238" s="25"/>
      <c r="V238" s="21"/>
      <c r="W238" s="102"/>
      <c r="X238" s="179">
        <f t="shared" si="157"/>
        <v>0</v>
      </c>
      <c r="Y238" s="109"/>
      <c r="Z238" s="109"/>
      <c r="AA238" s="110" t="s">
        <v>87</v>
      </c>
      <c r="AB238" s="111" t="str">
        <f t="shared" si="158"/>
        <v>Baroni</v>
      </c>
      <c r="AC238" s="112" t="str">
        <f t="shared" si="159"/>
        <v>-</v>
      </c>
      <c r="AD238" s="113"/>
      <c r="AE238" s="114"/>
      <c r="AF238" s="115">
        <f t="shared" si="160"/>
        <v>0</v>
      </c>
    </row>
    <row r="239" spans="1:32" ht="13.5" thickBot="1">
      <c r="A239" s="76" t="str">
        <f>L8</f>
        <v>Calabrò S.</v>
      </c>
      <c r="B239" s="171" t="s">
        <v>108</v>
      </c>
      <c r="C239" s="177"/>
      <c r="D239" s="173"/>
      <c r="E239" s="85"/>
      <c r="F239" s="163"/>
      <c r="G239" s="85"/>
      <c r="H239" s="81"/>
      <c r="I239" s="187"/>
      <c r="J239" s="188"/>
      <c r="K239" s="187" t="str">
        <f t="shared" si="156"/>
        <v>Calabrò S.</v>
      </c>
      <c r="L239" s="188"/>
      <c r="N239" s="76">
        <f>Y8</f>
        <v>5</v>
      </c>
      <c r="O239" s="24"/>
      <c r="P239" s="24"/>
      <c r="Q239" s="21"/>
      <c r="R239" s="21"/>
      <c r="S239" s="25"/>
      <c r="T239" s="25"/>
      <c r="V239" s="21"/>
      <c r="W239" s="102"/>
      <c r="X239" s="180">
        <f t="shared" si="157"/>
        <v>0</v>
      </c>
      <c r="Y239" s="117"/>
      <c r="Z239" s="117"/>
      <c r="AA239" s="118" t="s">
        <v>87</v>
      </c>
      <c r="AB239" s="119" t="str">
        <f t="shared" si="158"/>
        <v>Calabrò S.</v>
      </c>
      <c r="AC239" s="120" t="str">
        <f t="shared" si="159"/>
        <v>-</v>
      </c>
      <c r="AD239" s="121"/>
      <c r="AE239" s="122"/>
      <c r="AF239" s="123">
        <f t="shared" si="160"/>
        <v>0</v>
      </c>
    </row>
    <row r="240" spans="1:32" ht="13.5" thickBot="1">
      <c r="A240" s="82" t="str">
        <f>L27</f>
        <v>Calabrò</v>
      </c>
      <c r="B240" s="170" t="s">
        <v>108</v>
      </c>
      <c r="C240" s="177"/>
      <c r="D240" s="172"/>
      <c r="E240" s="80"/>
      <c r="F240" s="165"/>
      <c r="G240" s="166"/>
      <c r="H240" s="81"/>
      <c r="I240" s="189"/>
      <c r="J240" s="190"/>
      <c r="K240" s="189" t="str">
        <f t="shared" si="156"/>
        <v>Calabrò</v>
      </c>
      <c r="L240" s="190"/>
      <c r="N240" s="82">
        <f>Y27</f>
        <v>6</v>
      </c>
      <c r="O240" s="24"/>
      <c r="P240" s="24"/>
      <c r="Q240" s="21"/>
      <c r="R240" s="21"/>
      <c r="S240" s="25"/>
      <c r="T240" s="25"/>
      <c r="V240" s="21"/>
      <c r="W240" s="102"/>
      <c r="X240" s="179">
        <f t="shared" si="157"/>
        <v>0</v>
      </c>
      <c r="Y240" s="109"/>
      <c r="Z240" s="109"/>
      <c r="AA240" s="110" t="s">
        <v>87</v>
      </c>
      <c r="AB240" s="111" t="str">
        <f t="shared" si="158"/>
        <v>Calabrò</v>
      </c>
      <c r="AC240" s="112" t="str">
        <f t="shared" si="159"/>
        <v>-</v>
      </c>
      <c r="AD240" s="113"/>
      <c r="AE240" s="114"/>
      <c r="AF240" s="115">
        <f t="shared" si="160"/>
        <v>0</v>
      </c>
    </row>
    <row r="241" spans="1:32" ht="13.5" thickBot="1">
      <c r="A241" s="76" t="str">
        <f>L46</f>
        <v>Tosto</v>
      </c>
      <c r="B241" s="171" t="s">
        <v>108</v>
      </c>
      <c r="C241" s="177"/>
      <c r="D241" s="173"/>
      <c r="E241" s="85"/>
      <c r="F241" s="163"/>
      <c r="G241" s="85"/>
      <c r="H241" s="81"/>
      <c r="I241" s="187"/>
      <c r="J241" s="188"/>
      <c r="K241" s="187" t="str">
        <f t="shared" si="156"/>
        <v>Tosto</v>
      </c>
      <c r="L241" s="188"/>
      <c r="N241" s="76">
        <f>Y46</f>
        <v>5</v>
      </c>
      <c r="O241" s="24"/>
      <c r="P241" s="24"/>
      <c r="Q241" s="21"/>
      <c r="R241" s="21"/>
      <c r="S241" s="25"/>
      <c r="T241" s="25"/>
      <c r="V241" s="21"/>
      <c r="W241" s="102"/>
      <c r="X241" s="180">
        <f t="shared" si="157"/>
        <v>0</v>
      </c>
      <c r="Y241" s="117"/>
      <c r="Z241" s="117"/>
      <c r="AA241" s="118" t="s">
        <v>87</v>
      </c>
      <c r="AB241" s="119" t="str">
        <f t="shared" si="158"/>
        <v>Tosto</v>
      </c>
      <c r="AC241" s="120" t="str">
        <f t="shared" si="159"/>
        <v>-</v>
      </c>
      <c r="AD241" s="121"/>
      <c r="AE241" s="122"/>
      <c r="AF241" s="123">
        <f t="shared" si="160"/>
        <v>0</v>
      </c>
    </row>
    <row r="242" spans="1:32" ht="13.5" thickBot="1">
      <c r="A242" s="82" t="str">
        <f>L65</f>
        <v>Bucca</v>
      </c>
      <c r="B242" s="170" t="s">
        <v>108</v>
      </c>
      <c r="C242" s="177"/>
      <c r="D242" s="172"/>
      <c r="E242" s="80"/>
      <c r="F242" s="165"/>
      <c r="G242" s="166"/>
      <c r="H242" s="81"/>
      <c r="I242" s="189"/>
      <c r="J242" s="190"/>
      <c r="K242" s="189" t="str">
        <f t="shared" si="156"/>
        <v>Bucca</v>
      </c>
      <c r="L242" s="190"/>
      <c r="N242" s="82">
        <f>Y65</f>
        <v>6</v>
      </c>
      <c r="O242" s="24"/>
      <c r="P242" s="24"/>
      <c r="Q242" s="21"/>
      <c r="R242" s="21"/>
      <c r="S242" s="25"/>
      <c r="T242" s="25"/>
      <c r="V242" s="21"/>
      <c r="W242" s="102">
        <f>IF(COUNTIF(X:X,X242)&gt;1,"X","")</f>
      </c>
      <c r="X242" s="179">
        <f t="shared" si="157"/>
        <v>7.05</v>
      </c>
      <c r="Y242" s="109">
        <v>7</v>
      </c>
      <c r="Z242" s="109">
        <v>5</v>
      </c>
      <c r="AA242" s="110" t="s">
        <v>87</v>
      </c>
      <c r="AB242" s="111" t="str">
        <f t="shared" si="158"/>
        <v>Bucca</v>
      </c>
      <c r="AC242" s="112" t="str">
        <f t="shared" si="159"/>
        <v>-</v>
      </c>
      <c r="AD242" s="113"/>
      <c r="AE242" s="114"/>
      <c r="AF242" s="115">
        <f t="shared" si="160"/>
        <v>0</v>
      </c>
    </row>
    <row r="243" spans="1:32" ht="13.5" thickBot="1">
      <c r="A243" s="76" t="str">
        <f>L84</f>
        <v>Cannavò</v>
      </c>
      <c r="B243" s="171" t="s">
        <v>108</v>
      </c>
      <c r="C243" s="177"/>
      <c r="D243" s="173"/>
      <c r="E243" s="85"/>
      <c r="F243" s="163"/>
      <c r="G243" s="85"/>
      <c r="H243" s="81"/>
      <c r="I243" s="187"/>
      <c r="J243" s="188"/>
      <c r="K243" s="187" t="str">
        <f t="shared" si="156"/>
        <v>Cannavò</v>
      </c>
      <c r="L243" s="188"/>
      <c r="N243" s="76">
        <f>Y84</f>
        <v>5</v>
      </c>
      <c r="O243" s="24"/>
      <c r="P243" s="24"/>
      <c r="Q243" s="21"/>
      <c r="R243" s="21"/>
      <c r="S243" s="25"/>
      <c r="T243" s="25"/>
      <c r="V243" s="21"/>
      <c r="W243" s="102">
        <f>IF(COUNTIF(X:X,X243)&gt;1,"X","")</f>
      </c>
      <c r="X243" s="180">
        <f t="shared" si="157"/>
        <v>7.06</v>
      </c>
      <c r="Y243" s="117">
        <v>7</v>
      </c>
      <c r="Z243" s="117">
        <v>6</v>
      </c>
      <c r="AA243" s="118" t="s">
        <v>87</v>
      </c>
      <c r="AB243" s="119" t="str">
        <f t="shared" si="158"/>
        <v>Cannavò</v>
      </c>
      <c r="AC243" s="120" t="str">
        <f t="shared" si="159"/>
        <v>-</v>
      </c>
      <c r="AD243" s="121"/>
      <c r="AE243" s="122"/>
      <c r="AF243" s="123">
        <f t="shared" si="160"/>
        <v>0</v>
      </c>
    </row>
    <row r="244" spans="1:32" ht="13.5" thickBot="1">
      <c r="A244" s="82" t="str">
        <f>L103</f>
        <v>Murabito</v>
      </c>
      <c r="B244" s="170" t="str">
        <f>L160</f>
        <v>Galizia</v>
      </c>
      <c r="C244" s="177"/>
      <c r="D244" s="172">
        <v>0</v>
      </c>
      <c r="E244" s="80">
        <v>3</v>
      </c>
      <c r="F244" s="165"/>
      <c r="G244" s="166"/>
      <c r="H244" s="81"/>
      <c r="I244" s="189"/>
      <c r="J244" s="190"/>
      <c r="K244" s="189" t="str">
        <f t="shared" si="156"/>
        <v>Galizia</v>
      </c>
      <c r="L244" s="190"/>
      <c r="N244" s="82">
        <f>Y103</f>
        <v>6</v>
      </c>
      <c r="O244" s="24"/>
      <c r="P244" s="24"/>
      <c r="Q244" s="21"/>
      <c r="R244" s="21"/>
      <c r="S244" s="25"/>
      <c r="T244" s="25"/>
      <c r="V244" s="21"/>
      <c r="W244" s="102">
        <f>IF(COUNTIF(X:X,X244)&gt;1,"X","")</f>
      </c>
      <c r="X244" s="179">
        <f t="shared" si="157"/>
        <v>7.07</v>
      </c>
      <c r="Y244" s="109">
        <v>7</v>
      </c>
      <c r="Z244" s="109">
        <v>7</v>
      </c>
      <c r="AA244" s="110" t="s">
        <v>87</v>
      </c>
      <c r="AB244" s="111" t="str">
        <f t="shared" si="158"/>
        <v>Murabito</v>
      </c>
      <c r="AC244" s="112" t="str">
        <f t="shared" si="159"/>
        <v>Galizia</v>
      </c>
      <c r="AD244" s="113"/>
      <c r="AE244" s="114"/>
      <c r="AF244" s="115">
        <f t="shared" si="160"/>
        <v>0</v>
      </c>
    </row>
    <row r="245" spans="1:32" ht="13.5" thickBot="1">
      <c r="A245" s="82" t="str">
        <f>L122</f>
        <v>Cuzzocrea L.</v>
      </c>
      <c r="B245" s="171" t="str">
        <f>L141</f>
        <v>Cuzzocrea M.</v>
      </c>
      <c r="C245" s="174"/>
      <c r="D245" s="173">
        <v>0</v>
      </c>
      <c r="E245" s="85">
        <v>5</v>
      </c>
      <c r="F245" s="163"/>
      <c r="G245" s="85"/>
      <c r="H245" s="81"/>
      <c r="I245" s="187"/>
      <c r="J245" s="188"/>
      <c r="K245" s="187" t="str">
        <f t="shared" si="156"/>
        <v>Cuzzocrea M.</v>
      </c>
      <c r="L245" s="188"/>
      <c r="O245" s="24"/>
      <c r="P245" s="24"/>
      <c r="Q245" s="21"/>
      <c r="R245" s="21"/>
      <c r="S245" s="25"/>
      <c r="T245" s="25"/>
      <c r="V245" s="21"/>
      <c r="W245" s="103">
        <f>IF(COUNTIF(X:X,X245)&gt;1,"X","")</f>
      </c>
      <c r="X245" s="180">
        <f t="shared" si="157"/>
        <v>7.08</v>
      </c>
      <c r="Y245" s="117">
        <v>7</v>
      </c>
      <c r="Z245" s="117">
        <v>8</v>
      </c>
      <c r="AA245" s="118" t="s">
        <v>87</v>
      </c>
      <c r="AB245" s="119" t="str">
        <f t="shared" si="158"/>
        <v>Cuzzocrea L.</v>
      </c>
      <c r="AC245" s="120" t="str">
        <f t="shared" si="159"/>
        <v>Cuzzocrea M.</v>
      </c>
      <c r="AD245" s="121"/>
      <c r="AE245" s="122"/>
      <c r="AF245" s="123">
        <f t="shared" si="160"/>
        <v>0</v>
      </c>
    </row>
    <row r="246" spans="13:32" ht="12.75">
      <c r="M246" s="24"/>
      <c r="O246" s="24"/>
      <c r="P246" s="24"/>
      <c r="Q246" s="21"/>
      <c r="R246" s="21"/>
      <c r="S246" s="25"/>
      <c r="T246" s="25"/>
      <c r="V246" s="21"/>
      <c r="Z246" s="128"/>
      <c r="AA246" s="128"/>
      <c r="AB246" s="128"/>
      <c r="AC246" s="128"/>
      <c r="AD246" s="128"/>
      <c r="AE246" s="128"/>
      <c r="AF246" s="128"/>
    </row>
    <row r="247" spans="13:32" ht="13.5" thickBot="1">
      <c r="M247" s="24"/>
      <c r="V247" s="21"/>
      <c r="Z247" s="128"/>
      <c r="AA247" s="128"/>
      <c r="AB247" s="128"/>
      <c r="AC247" s="128"/>
      <c r="AD247" s="128"/>
      <c r="AE247" s="128"/>
      <c r="AF247" s="128"/>
    </row>
    <row r="248" spans="1:32" ht="20.25" thickBot="1">
      <c r="A248" s="97" t="s">
        <v>109</v>
      </c>
      <c r="B248" s="98"/>
      <c r="C248" s="98"/>
      <c r="D248" s="98"/>
      <c r="E248" s="98"/>
      <c r="F248" s="98"/>
      <c r="G248" s="98"/>
      <c r="H248" s="98"/>
      <c r="I248" s="98" t="s">
        <v>57</v>
      </c>
      <c r="J248" s="98"/>
      <c r="K248" s="98"/>
      <c r="L248" s="99"/>
      <c r="V248" s="21"/>
      <c r="W248" s="101" t="str">
        <f>IF(COUNTIF(X:X,X248)&gt;1,"X","")</f>
        <v>X</v>
      </c>
      <c r="X248" s="105"/>
      <c r="Y248" s="105"/>
      <c r="Z248" s="197" t="str">
        <f>"PARTITE "&amp;A248</f>
        <v>PARTITE FUTURE - OTTAVI DI FINALE</v>
      </c>
      <c r="AA248" s="198"/>
      <c r="AB248" s="198"/>
      <c r="AC248" s="198"/>
      <c r="AD248" s="198"/>
      <c r="AE248" s="198"/>
      <c r="AF248" s="199"/>
    </row>
    <row r="249" spans="1:32" ht="13.5" thickBot="1">
      <c r="A249" s="72" t="s">
        <v>74</v>
      </c>
      <c r="B249" s="73" t="s">
        <v>74</v>
      </c>
      <c r="C249" s="169"/>
      <c r="D249" s="191" t="s">
        <v>11</v>
      </c>
      <c r="E249" s="192"/>
      <c r="F249" s="167" t="s">
        <v>105</v>
      </c>
      <c r="G249" s="168" t="s">
        <v>106</v>
      </c>
      <c r="H249" s="34"/>
      <c r="I249" s="191" t="s">
        <v>24</v>
      </c>
      <c r="J249" s="193"/>
      <c r="K249" s="191" t="s">
        <v>104</v>
      </c>
      <c r="L249" s="192"/>
      <c r="V249" s="21"/>
      <c r="W249" s="102"/>
      <c r="X249" s="106" t="s">
        <v>80</v>
      </c>
      <c r="Y249" s="106" t="s">
        <v>78</v>
      </c>
      <c r="Z249" s="106" t="s">
        <v>23</v>
      </c>
      <c r="AA249" s="106" t="s">
        <v>35</v>
      </c>
      <c r="AB249" s="143" t="s">
        <v>74</v>
      </c>
      <c r="AC249" s="143" t="s">
        <v>74</v>
      </c>
      <c r="AD249" s="205" t="s">
        <v>11</v>
      </c>
      <c r="AE249" s="206"/>
      <c r="AF249" s="106" t="s">
        <v>24</v>
      </c>
    </row>
    <row r="250" spans="1:32" ht="12.75">
      <c r="A250" s="76" t="str">
        <f>K230</f>
        <v>Giliberto</v>
      </c>
      <c r="B250" s="170" t="str">
        <f>K245</f>
        <v>Cuzzocrea M.</v>
      </c>
      <c r="C250" s="175"/>
      <c r="D250" s="172">
        <v>5</v>
      </c>
      <c r="E250" s="80">
        <v>0</v>
      </c>
      <c r="F250" s="165"/>
      <c r="G250" s="166"/>
      <c r="H250" s="81"/>
      <c r="I250" s="189" t="str">
        <f>L65</f>
        <v>Bucca</v>
      </c>
      <c r="J250" s="190">
        <v>1</v>
      </c>
      <c r="K250" s="189" t="str">
        <f aca="true" t="shared" si="161" ref="K250:K257">IF(D250&gt;E250,A250,IF(OR(D250=E250),"",B250))</f>
        <v>Giliberto</v>
      </c>
      <c r="L250" s="204"/>
      <c r="V250" s="21"/>
      <c r="W250" s="102">
        <f>IF(COUNTIF(X:X,X250)&gt;1,"X","")</f>
      </c>
      <c r="X250" s="179">
        <f>Y250+Z250/100</f>
        <v>9.05</v>
      </c>
      <c r="Y250" s="109">
        <v>9</v>
      </c>
      <c r="Z250" s="109">
        <v>5</v>
      </c>
      <c r="AA250" s="110" t="s">
        <v>95</v>
      </c>
      <c r="AB250" s="111" t="str">
        <f>A250</f>
        <v>Giliberto</v>
      </c>
      <c r="AC250" s="112">
        <f>D250</f>
        <v>5</v>
      </c>
      <c r="AD250" s="113"/>
      <c r="AE250" s="114"/>
      <c r="AF250" s="115" t="e">
        <f>#REF!</f>
        <v>#REF!</v>
      </c>
    </row>
    <row r="251" spans="1:32" ht="13.5" thickBot="1">
      <c r="A251" s="82" t="str">
        <f aca="true" t="shared" si="162" ref="A251:A257">K231</f>
        <v>Trimboli</v>
      </c>
      <c r="B251" s="171" t="str">
        <f>K244</f>
        <v>Galizia</v>
      </c>
      <c r="C251" s="176"/>
      <c r="D251" s="173">
        <v>5</v>
      </c>
      <c r="E251" s="85">
        <v>0</v>
      </c>
      <c r="F251" s="163"/>
      <c r="G251" s="85"/>
      <c r="H251" s="81"/>
      <c r="I251" s="187" t="str">
        <f>L84</f>
        <v>Cannavò</v>
      </c>
      <c r="J251" s="188">
        <v>2</v>
      </c>
      <c r="K251" s="187" t="str">
        <f t="shared" si="161"/>
        <v>Trimboli</v>
      </c>
      <c r="L251" s="196"/>
      <c r="V251" s="21"/>
      <c r="W251" s="102">
        <f>IF(COUNTIF(X:X,X251)&gt;1,"X","")</f>
      </c>
      <c r="X251" s="180">
        <f>Y251+Z251/100</f>
        <v>9.06</v>
      </c>
      <c r="Y251" s="117">
        <v>9</v>
      </c>
      <c r="Z251" s="117">
        <v>6</v>
      </c>
      <c r="AA251" s="118" t="s">
        <v>95</v>
      </c>
      <c r="AB251" s="119" t="str">
        <f>A251</f>
        <v>Trimboli</v>
      </c>
      <c r="AC251" s="120">
        <f>D251</f>
        <v>5</v>
      </c>
      <c r="AD251" s="121"/>
      <c r="AE251" s="122"/>
      <c r="AF251" s="123" t="e">
        <f>#REF!</f>
        <v>#REF!</v>
      </c>
    </row>
    <row r="252" spans="1:32" ht="12.75">
      <c r="A252" s="76" t="str">
        <f t="shared" si="162"/>
        <v>Natoli C.</v>
      </c>
      <c r="B252" s="170" t="str">
        <f>K243</f>
        <v>Cannavò</v>
      </c>
      <c r="C252" s="176"/>
      <c r="D252" s="172">
        <v>3</v>
      </c>
      <c r="E252" s="80">
        <v>2</v>
      </c>
      <c r="F252" s="165"/>
      <c r="G252" s="166"/>
      <c r="H252" s="81"/>
      <c r="I252" s="189" t="str">
        <f>L103</f>
        <v>Murabito</v>
      </c>
      <c r="J252" s="190">
        <v>3</v>
      </c>
      <c r="K252" s="189" t="str">
        <f t="shared" si="161"/>
        <v>Natoli C.</v>
      </c>
      <c r="L252" s="204"/>
      <c r="V252" s="21"/>
      <c r="W252" s="102">
        <f>IF(COUNTIF(X:X,X252)&gt;1,"X","")</f>
      </c>
      <c r="X252" s="179">
        <f>Y252+Z252/100</f>
        <v>9.07</v>
      </c>
      <c r="Y252" s="109">
        <v>9</v>
      </c>
      <c r="Z252" s="109">
        <v>7</v>
      </c>
      <c r="AA252" s="110" t="s">
        <v>95</v>
      </c>
      <c r="AB252" s="111" t="str">
        <f>A252</f>
        <v>Natoli C.</v>
      </c>
      <c r="AC252" s="112">
        <f>D252</f>
        <v>3</v>
      </c>
      <c r="AD252" s="113"/>
      <c r="AE252" s="114"/>
      <c r="AF252" s="115" t="e">
        <f>#REF!</f>
        <v>#REF!</v>
      </c>
    </row>
    <row r="253" spans="1:32" ht="13.5" thickBot="1">
      <c r="A253" s="82" t="str">
        <f t="shared" si="162"/>
        <v>Frasca</v>
      </c>
      <c r="B253" s="171" t="str">
        <f>K242</f>
        <v>Bucca</v>
      </c>
      <c r="C253" s="176"/>
      <c r="D253" s="173">
        <v>3</v>
      </c>
      <c r="E253" s="85">
        <v>0</v>
      </c>
      <c r="F253" s="163"/>
      <c r="G253" s="85"/>
      <c r="H253" s="81"/>
      <c r="I253" s="187" t="str">
        <f>L122</f>
        <v>Cuzzocrea L.</v>
      </c>
      <c r="J253" s="188">
        <v>4</v>
      </c>
      <c r="K253" s="187" t="str">
        <f t="shared" si="161"/>
        <v>Frasca</v>
      </c>
      <c r="L253" s="196"/>
      <c r="V253" s="21"/>
      <c r="W253" s="103">
        <f>IF(COUNTIF(X:X,X253)&gt;1,"X","")</f>
      </c>
      <c r="X253" s="180">
        <f>Y253+Z253/100</f>
        <v>9.08</v>
      </c>
      <c r="Y253" s="117">
        <v>9</v>
      </c>
      <c r="Z253" s="117">
        <v>8</v>
      </c>
      <c r="AA253" s="118" t="s">
        <v>95</v>
      </c>
      <c r="AB253" s="119" t="str">
        <f>A253</f>
        <v>Frasca</v>
      </c>
      <c r="AC253" s="120">
        <f>D253</f>
        <v>3</v>
      </c>
      <c r="AD253" s="121"/>
      <c r="AE253" s="122"/>
      <c r="AF253" s="123" t="e">
        <f>#REF!</f>
        <v>#REF!</v>
      </c>
    </row>
    <row r="254" spans="1:32" ht="12.75">
      <c r="A254" s="76" t="str">
        <f t="shared" si="162"/>
        <v>La Torre F.</v>
      </c>
      <c r="B254" s="170" t="str">
        <f>K241</f>
        <v>Tosto</v>
      </c>
      <c r="C254" s="176"/>
      <c r="D254" s="172">
        <v>5</v>
      </c>
      <c r="E254" s="80">
        <v>0</v>
      </c>
      <c r="F254" s="165"/>
      <c r="G254" s="166"/>
      <c r="H254" s="81"/>
      <c r="I254" s="189" t="str">
        <f>L141</f>
        <v>Cuzzocrea M.</v>
      </c>
      <c r="J254" s="190">
        <v>5</v>
      </c>
      <c r="K254" s="189" t="str">
        <f t="shared" si="161"/>
        <v>La Torre F.</v>
      </c>
      <c r="L254" s="190"/>
      <c r="M254" s="24"/>
      <c r="V254" s="21"/>
      <c r="Z254" s="128"/>
      <c r="AA254" s="128"/>
      <c r="AB254" s="128"/>
      <c r="AC254" s="128"/>
      <c r="AD254" s="128"/>
      <c r="AE254" s="128"/>
      <c r="AF254" s="128"/>
    </row>
    <row r="255" spans="1:32" ht="13.5" thickBot="1">
      <c r="A255" s="82" t="str">
        <f t="shared" si="162"/>
        <v>Carravetta</v>
      </c>
      <c r="B255" s="171" t="str">
        <f>K240</f>
        <v>Calabrò</v>
      </c>
      <c r="C255" s="176"/>
      <c r="D255" s="173">
        <v>0</v>
      </c>
      <c r="E255" s="85">
        <v>5</v>
      </c>
      <c r="F255" s="163"/>
      <c r="G255" s="85"/>
      <c r="H255" s="81"/>
      <c r="I255" s="187" t="str">
        <f>L160</f>
        <v>Galizia</v>
      </c>
      <c r="J255" s="188">
        <v>6</v>
      </c>
      <c r="K255" s="187" t="str">
        <f t="shared" si="161"/>
        <v>Calabrò</v>
      </c>
      <c r="L255" s="188"/>
      <c r="M255" s="24"/>
      <c r="V255" s="21"/>
      <c r="Z255" s="128"/>
      <c r="AA255" s="128"/>
      <c r="AB255" s="128"/>
      <c r="AC255" s="128"/>
      <c r="AD255" s="128"/>
      <c r="AE255" s="128"/>
      <c r="AF255" s="128"/>
    </row>
    <row r="256" spans="1:32" ht="13.5" thickBot="1">
      <c r="A256" s="76" t="str">
        <f t="shared" si="162"/>
        <v>Rossello</v>
      </c>
      <c r="B256" s="170" t="str">
        <f>K239</f>
        <v>Calabrò S.</v>
      </c>
      <c r="C256" s="176"/>
      <c r="D256" s="172">
        <v>5</v>
      </c>
      <c r="E256" s="80">
        <v>0</v>
      </c>
      <c r="F256" s="165"/>
      <c r="G256" s="166"/>
      <c r="H256" s="81"/>
      <c r="I256" s="189" t="e">
        <f>#REF!</f>
        <v>#REF!</v>
      </c>
      <c r="J256" s="190">
        <v>7</v>
      </c>
      <c r="K256" s="189" t="str">
        <f t="shared" si="161"/>
        <v>Rossello</v>
      </c>
      <c r="L256" s="190"/>
      <c r="V256" s="21"/>
      <c r="W256" s="101" t="str">
        <f>IF(COUNTIF(X:X,X256)&gt;1,"X","")</f>
        <v>X</v>
      </c>
      <c r="X256" s="105"/>
      <c r="Y256" s="105"/>
      <c r="Z256" s="197" t="str">
        <f>"PARTITE "&amp;A256</f>
        <v>PARTITE Rossello</v>
      </c>
      <c r="AA256" s="198"/>
      <c r="AB256" s="198"/>
      <c r="AC256" s="198"/>
      <c r="AD256" s="198"/>
      <c r="AE256" s="198"/>
      <c r="AF256" s="199"/>
    </row>
    <row r="257" spans="1:32" ht="13.5" thickBot="1">
      <c r="A257" s="82" t="str">
        <f t="shared" si="162"/>
        <v>Mertoli</v>
      </c>
      <c r="B257" s="171" t="str">
        <f>K238</f>
        <v>Baroni</v>
      </c>
      <c r="C257" s="176"/>
      <c r="D257" s="173">
        <v>0</v>
      </c>
      <c r="E257" s="85">
        <v>5</v>
      </c>
      <c r="F257" s="163"/>
      <c r="G257" s="85"/>
      <c r="H257" s="81"/>
      <c r="I257" s="187">
        <f>L182</f>
        <v>0</v>
      </c>
      <c r="J257" s="188">
        <v>8</v>
      </c>
      <c r="K257" s="187" t="str">
        <f t="shared" si="161"/>
        <v>Baroni</v>
      </c>
      <c r="L257" s="188"/>
      <c r="V257" s="21"/>
      <c r="W257" s="102"/>
      <c r="X257" s="106" t="s">
        <v>80</v>
      </c>
      <c r="Y257" s="106" t="s">
        <v>78</v>
      </c>
      <c r="Z257" s="106" t="s">
        <v>23</v>
      </c>
      <c r="AA257" s="106" t="s">
        <v>35</v>
      </c>
      <c r="AB257" s="143" t="s">
        <v>74</v>
      </c>
      <c r="AC257" s="143" t="s">
        <v>74</v>
      </c>
      <c r="AD257" s="205" t="s">
        <v>11</v>
      </c>
      <c r="AE257" s="206"/>
      <c r="AF257" s="106" t="s">
        <v>24</v>
      </c>
    </row>
    <row r="258" spans="9:32" ht="12.75">
      <c r="I258" s="24"/>
      <c r="V258" s="21"/>
      <c r="W258" s="102">
        <f>IF(COUNTIF(X:X,X258)&gt;1,"X","")</f>
      </c>
      <c r="X258" s="179">
        <f>Y258+Z258/100</f>
        <v>10.03</v>
      </c>
      <c r="Y258" s="109">
        <v>10</v>
      </c>
      <c r="Z258" s="109">
        <v>3</v>
      </c>
      <c r="AA258" s="110" t="s">
        <v>96</v>
      </c>
      <c r="AB258" s="111">
        <f>A258</f>
        <v>0</v>
      </c>
      <c r="AC258" s="112">
        <f>D258</f>
        <v>0</v>
      </c>
      <c r="AD258" s="113"/>
      <c r="AE258" s="114"/>
      <c r="AF258" s="115" t="e">
        <f>#REF!</f>
        <v>#REF!</v>
      </c>
    </row>
    <row r="259" spans="9:32" ht="13.5" thickBot="1">
      <c r="I259" s="24"/>
      <c r="V259" s="21"/>
      <c r="W259" s="103">
        <f>IF(COUNTIF(X:X,X259)&gt;1,"X","")</f>
      </c>
      <c r="X259" s="180">
        <f>Y259+Z259/100</f>
        <v>10.04</v>
      </c>
      <c r="Y259" s="117">
        <v>10</v>
      </c>
      <c r="Z259" s="117">
        <v>4</v>
      </c>
      <c r="AA259" s="118" t="s">
        <v>96</v>
      </c>
      <c r="AB259" s="119">
        <f>A259</f>
        <v>0</v>
      </c>
      <c r="AC259" s="120">
        <f>D259</f>
        <v>0</v>
      </c>
      <c r="AD259" s="121"/>
      <c r="AE259" s="122"/>
      <c r="AF259" s="123" t="e">
        <f>#REF!</f>
        <v>#REF!</v>
      </c>
    </row>
    <row r="260" spans="1:32" ht="20.25" thickBot="1">
      <c r="A260" s="97" t="s">
        <v>92</v>
      </c>
      <c r="B260" s="98"/>
      <c r="C260" s="98"/>
      <c r="D260" s="98"/>
      <c r="E260" s="98"/>
      <c r="F260" s="98"/>
      <c r="G260" s="98"/>
      <c r="H260" s="98"/>
      <c r="I260" s="98" t="s">
        <v>58</v>
      </c>
      <c r="J260" s="98"/>
      <c r="K260" s="98"/>
      <c r="L260" s="99"/>
      <c r="M260" s="24"/>
      <c r="V260" s="21"/>
      <c r="Z260" s="128"/>
      <c r="AA260" s="128"/>
      <c r="AB260" s="128"/>
      <c r="AC260" s="128"/>
      <c r="AD260" s="128"/>
      <c r="AE260" s="128"/>
      <c r="AF260" s="128"/>
    </row>
    <row r="261" spans="1:32" ht="13.5" thickBot="1">
      <c r="A261" s="72" t="s">
        <v>74</v>
      </c>
      <c r="B261" s="73" t="s">
        <v>74</v>
      </c>
      <c r="C261" s="169"/>
      <c r="D261" s="191" t="s">
        <v>11</v>
      </c>
      <c r="E261" s="192"/>
      <c r="F261" s="167" t="s">
        <v>105</v>
      </c>
      <c r="G261" s="168" t="s">
        <v>106</v>
      </c>
      <c r="H261" s="34"/>
      <c r="I261" s="191" t="s">
        <v>24</v>
      </c>
      <c r="J261" s="193"/>
      <c r="K261" s="191" t="s">
        <v>104</v>
      </c>
      <c r="L261" s="192"/>
      <c r="M261" s="24"/>
      <c r="V261" s="21"/>
      <c r="Z261" s="128"/>
      <c r="AA261" s="128"/>
      <c r="AB261" s="128"/>
      <c r="AC261" s="128"/>
      <c r="AD261" s="128"/>
      <c r="AE261" s="128"/>
      <c r="AF261" s="128"/>
    </row>
    <row r="262" spans="1:32" ht="13.5" thickBot="1">
      <c r="A262" s="76" t="str">
        <f>K250</f>
        <v>Giliberto</v>
      </c>
      <c r="B262" s="170" t="str">
        <f>K257</f>
        <v>Baroni</v>
      </c>
      <c r="C262" s="175"/>
      <c r="D262" s="172">
        <v>0</v>
      </c>
      <c r="E262" s="80">
        <v>5</v>
      </c>
      <c r="F262" s="165"/>
      <c r="G262" s="166"/>
      <c r="H262" s="81"/>
      <c r="I262" s="189"/>
      <c r="J262" s="190">
        <v>1</v>
      </c>
      <c r="K262" s="189" t="str">
        <f>IF(D262&gt;E262,A262,IF(OR(D262=E262),"",B262))</f>
        <v>Baroni</v>
      </c>
      <c r="L262" s="190"/>
      <c r="V262" s="21"/>
      <c r="W262" s="101" t="str">
        <f>IF(COUNTIF(X:X,X262)&gt;1,"X","")</f>
        <v>X</v>
      </c>
      <c r="X262" s="105"/>
      <c r="Y262" s="105"/>
      <c r="Z262" s="197" t="str">
        <f>"PARTITE "&amp;A262</f>
        <v>PARTITE Giliberto</v>
      </c>
      <c r="AA262" s="198"/>
      <c r="AB262" s="198"/>
      <c r="AC262" s="198"/>
      <c r="AD262" s="198"/>
      <c r="AE262" s="198"/>
      <c r="AF262" s="199"/>
    </row>
    <row r="263" spans="1:32" ht="13.5" thickBot="1">
      <c r="A263" s="82" t="str">
        <f>K251</f>
        <v>Trimboli</v>
      </c>
      <c r="B263" s="171" t="str">
        <f>K256</f>
        <v>Rossello</v>
      </c>
      <c r="C263" s="176"/>
      <c r="D263" s="173">
        <v>2</v>
      </c>
      <c r="E263" s="85">
        <v>0</v>
      </c>
      <c r="F263" s="163"/>
      <c r="G263" s="85"/>
      <c r="H263" s="81"/>
      <c r="I263" s="187"/>
      <c r="J263" s="188">
        <v>2</v>
      </c>
      <c r="K263" s="187" t="str">
        <f>IF(D263&gt;E263,A263,IF(OR(D263=E263),"",B263))</f>
        <v>Trimboli</v>
      </c>
      <c r="L263" s="188"/>
      <c r="V263" s="21"/>
      <c r="W263" s="102"/>
      <c r="X263" s="106" t="s">
        <v>80</v>
      </c>
      <c r="Y263" s="106" t="s">
        <v>78</v>
      </c>
      <c r="Z263" s="106" t="s">
        <v>23</v>
      </c>
      <c r="AA263" s="106" t="s">
        <v>35</v>
      </c>
      <c r="AB263" s="143" t="s">
        <v>74</v>
      </c>
      <c r="AC263" s="143" t="s">
        <v>74</v>
      </c>
      <c r="AD263" s="205" t="s">
        <v>11</v>
      </c>
      <c r="AE263" s="206"/>
      <c r="AF263" s="106" t="s">
        <v>24</v>
      </c>
    </row>
    <row r="264" spans="1:32" ht="13.5" thickBot="1">
      <c r="A264" s="76" t="s">
        <v>117</v>
      </c>
      <c r="B264" s="170" t="str">
        <f>K255</f>
        <v>Calabrò</v>
      </c>
      <c r="C264" s="176"/>
      <c r="D264" s="172">
        <v>5</v>
      </c>
      <c r="E264" s="80">
        <v>0</v>
      </c>
      <c r="F264" s="165"/>
      <c r="G264" s="166"/>
      <c r="H264" s="81"/>
      <c r="I264" s="189"/>
      <c r="J264" s="190">
        <v>3</v>
      </c>
      <c r="K264" s="189" t="str">
        <f>IF(D264&gt;E264,A264,IF(OR(D264=E264),"",B264))</f>
        <v>Natoli C.</v>
      </c>
      <c r="L264" s="190"/>
      <c r="V264" s="21"/>
      <c r="W264" s="103">
        <f>IF(COUNTIF(X:X,X264)&gt;1,"X","")</f>
      </c>
      <c r="X264" s="181">
        <f>Y264+Z264/100</f>
        <v>11.02</v>
      </c>
      <c r="Y264" s="144">
        <v>11</v>
      </c>
      <c r="Z264" s="144">
        <v>2</v>
      </c>
      <c r="AA264" s="145" t="s">
        <v>97</v>
      </c>
      <c r="AB264" s="146" t="str">
        <f>A264</f>
        <v>Natoli C.</v>
      </c>
      <c r="AC264" s="147">
        <f>D264</f>
        <v>5</v>
      </c>
      <c r="AD264" s="148"/>
      <c r="AE264" s="149"/>
      <c r="AF264" s="150" t="e">
        <f>#REF!</f>
        <v>#REF!</v>
      </c>
    </row>
    <row r="265" spans="1:29" ht="13.5" thickBot="1">
      <c r="A265" s="82" t="str">
        <f>K253</f>
        <v>Frasca</v>
      </c>
      <c r="B265" s="171" t="str">
        <f>K254</f>
        <v>La Torre F.</v>
      </c>
      <c r="C265" s="176"/>
      <c r="D265" s="173">
        <v>5</v>
      </c>
      <c r="E265" s="85">
        <v>0</v>
      </c>
      <c r="F265" s="163"/>
      <c r="G265" s="85"/>
      <c r="H265" s="81"/>
      <c r="I265" s="187"/>
      <c r="J265" s="188">
        <v>4</v>
      </c>
      <c r="K265" s="187" t="str">
        <f>IF(D265&gt;E265,A265,IF(OR(D265=E265),"",B265))</f>
        <v>Frasca</v>
      </c>
      <c r="L265" s="188"/>
      <c r="V265" s="21"/>
      <c r="W265" s="21"/>
      <c r="X265" s="141"/>
      <c r="Y265" s="141"/>
      <c r="AB265" s="141"/>
      <c r="AC265" s="141"/>
    </row>
    <row r="266" spans="9:32" ht="12.75">
      <c r="I266" s="24"/>
      <c r="M266" s="24"/>
      <c r="V266" s="21"/>
      <c r="Z266" s="128"/>
      <c r="AA266" s="128"/>
      <c r="AB266" s="128"/>
      <c r="AC266" s="128"/>
      <c r="AD266" s="128"/>
      <c r="AE266" s="128"/>
      <c r="AF266" s="128"/>
    </row>
    <row r="267" spans="9:32" ht="13.5" thickBot="1">
      <c r="I267" s="24"/>
      <c r="M267" s="24"/>
      <c r="V267" s="21"/>
      <c r="Z267" s="128"/>
      <c r="AA267" s="128"/>
      <c r="AB267" s="128"/>
      <c r="AC267" s="128"/>
      <c r="AD267" s="128"/>
      <c r="AE267" s="128"/>
      <c r="AF267" s="128"/>
    </row>
    <row r="268" spans="1:32" ht="20.25" thickBot="1">
      <c r="A268" s="97" t="s">
        <v>93</v>
      </c>
      <c r="B268" s="98"/>
      <c r="C268" s="98"/>
      <c r="D268" s="98"/>
      <c r="E268" s="98"/>
      <c r="F268" s="98"/>
      <c r="G268" s="98"/>
      <c r="H268" s="98"/>
      <c r="I268" s="98" t="s">
        <v>63</v>
      </c>
      <c r="J268" s="98"/>
      <c r="K268" s="98"/>
      <c r="L268" s="99"/>
      <c r="M268" s="24"/>
      <c r="V268" s="21"/>
      <c r="Z268" s="128"/>
      <c r="AA268" s="128"/>
      <c r="AB268" s="128"/>
      <c r="AC268" s="128"/>
      <c r="AD268" s="128"/>
      <c r="AE268" s="128"/>
      <c r="AF268" s="128"/>
    </row>
    <row r="269" spans="1:32" ht="13.5" thickBot="1">
      <c r="A269" s="72" t="s">
        <v>74</v>
      </c>
      <c r="B269" s="73" t="s">
        <v>74</v>
      </c>
      <c r="C269" s="169"/>
      <c r="D269" s="191" t="s">
        <v>11</v>
      </c>
      <c r="E269" s="192"/>
      <c r="F269" s="167" t="s">
        <v>105</v>
      </c>
      <c r="G269" s="168" t="s">
        <v>106</v>
      </c>
      <c r="H269" s="34"/>
      <c r="I269" s="191" t="s">
        <v>24</v>
      </c>
      <c r="J269" s="193"/>
      <c r="K269" s="191" t="s">
        <v>104</v>
      </c>
      <c r="L269" s="192"/>
      <c r="M269" s="24"/>
      <c r="V269" s="21"/>
      <c r="Z269" s="128"/>
      <c r="AA269" s="128"/>
      <c r="AB269" s="128"/>
      <c r="AC269" s="128"/>
      <c r="AD269" s="128"/>
      <c r="AE269" s="128"/>
      <c r="AF269" s="128"/>
    </row>
    <row r="270" spans="1:32" ht="12.75">
      <c r="A270" s="76" t="str">
        <f>K262</f>
        <v>Baroni</v>
      </c>
      <c r="B270" s="170" t="str">
        <f>K265</f>
        <v>Frasca</v>
      </c>
      <c r="C270" s="175"/>
      <c r="D270" s="172">
        <v>0</v>
      </c>
      <c r="E270" s="80">
        <v>1</v>
      </c>
      <c r="F270" s="165"/>
      <c r="G270" s="166"/>
      <c r="H270" s="81"/>
      <c r="I270" s="189"/>
      <c r="J270" s="190">
        <v>1</v>
      </c>
      <c r="K270" s="189" t="str">
        <f>IF(D270&gt;E270,A270,IF(OR(D270=E270),"",B270))</f>
        <v>Frasca</v>
      </c>
      <c r="L270" s="190"/>
      <c r="M270" s="24"/>
      <c r="V270" s="21"/>
      <c r="Z270" s="128"/>
      <c r="AA270" s="128"/>
      <c r="AB270" s="128"/>
      <c r="AC270" s="128"/>
      <c r="AD270" s="128"/>
      <c r="AE270" s="128"/>
      <c r="AF270" s="128"/>
    </row>
    <row r="271" spans="1:32" ht="13.5" thickBot="1">
      <c r="A271" s="82" t="str">
        <f>K263</f>
        <v>Trimboli</v>
      </c>
      <c r="B271" s="171" t="str">
        <f>K264</f>
        <v>Natoli C.</v>
      </c>
      <c r="C271" s="176"/>
      <c r="D271" s="173">
        <v>0</v>
      </c>
      <c r="E271" s="85">
        <v>3</v>
      </c>
      <c r="F271" s="163"/>
      <c r="G271" s="85"/>
      <c r="H271" s="81"/>
      <c r="I271" s="187"/>
      <c r="J271" s="188">
        <v>2</v>
      </c>
      <c r="K271" s="187" t="str">
        <f>IF(D271&gt;E271,A271,IF(OR(D271=E271),"",B271))</f>
        <v>Natoli C.</v>
      </c>
      <c r="L271" s="188"/>
      <c r="M271" s="24"/>
      <c r="V271" s="21"/>
      <c r="Z271" s="128"/>
      <c r="AA271" s="128"/>
      <c r="AB271" s="128"/>
      <c r="AC271" s="128"/>
      <c r="AD271" s="128"/>
      <c r="AE271" s="128"/>
      <c r="AF271" s="128"/>
    </row>
    <row r="272" spans="9:32" ht="12.75">
      <c r="I272" s="24"/>
      <c r="M272" s="24"/>
      <c r="N272" s="20"/>
      <c r="P272" s="25"/>
      <c r="R272" s="21"/>
      <c r="V272" s="21"/>
      <c r="Z272" s="128"/>
      <c r="AA272" s="128"/>
      <c r="AB272" s="128"/>
      <c r="AC272" s="128"/>
      <c r="AD272" s="128"/>
      <c r="AE272" s="128"/>
      <c r="AF272" s="128"/>
    </row>
    <row r="273" spans="9:32" ht="13.5" thickBot="1">
      <c r="I273" s="24"/>
      <c r="M273" s="24"/>
      <c r="N273" s="20"/>
      <c r="P273" s="25"/>
      <c r="R273" s="21"/>
      <c r="V273" s="21"/>
      <c r="Z273" s="128"/>
      <c r="AA273" s="128"/>
      <c r="AB273" s="128"/>
      <c r="AC273" s="128"/>
      <c r="AD273" s="128"/>
      <c r="AE273" s="128"/>
      <c r="AF273" s="128"/>
    </row>
    <row r="274" spans="1:22" ht="20.25" thickBot="1">
      <c r="A274" s="97" t="s">
        <v>94</v>
      </c>
      <c r="B274" s="98"/>
      <c r="C274" s="98"/>
      <c r="D274" s="98"/>
      <c r="E274" s="98"/>
      <c r="F274" s="98"/>
      <c r="G274" s="98"/>
      <c r="H274" s="98"/>
      <c r="I274" s="98" t="s">
        <v>59</v>
      </c>
      <c r="J274" s="98"/>
      <c r="K274" s="98"/>
      <c r="L274" s="99"/>
      <c r="N274" s="20"/>
      <c r="P274" s="25"/>
      <c r="R274" s="21"/>
      <c r="V274" s="21"/>
    </row>
    <row r="275" spans="1:22" ht="13.5" thickBot="1">
      <c r="A275" s="72" t="s">
        <v>74</v>
      </c>
      <c r="B275" s="73" t="s">
        <v>74</v>
      </c>
      <c r="C275" s="169"/>
      <c r="D275" s="191" t="s">
        <v>11</v>
      </c>
      <c r="E275" s="192"/>
      <c r="F275" s="167" t="s">
        <v>105</v>
      </c>
      <c r="G275" s="168" t="s">
        <v>106</v>
      </c>
      <c r="H275" s="34"/>
      <c r="I275" s="191" t="s">
        <v>24</v>
      </c>
      <c r="J275" s="193"/>
      <c r="K275" s="191" t="s">
        <v>104</v>
      </c>
      <c r="L275" s="192"/>
      <c r="N275" s="20"/>
      <c r="P275" s="25"/>
      <c r="R275" s="21"/>
      <c r="V275" s="21"/>
    </row>
    <row r="276" spans="1:22" ht="12.75">
      <c r="A276" s="76" t="str">
        <f>K270</f>
        <v>Frasca</v>
      </c>
      <c r="B276" s="170" t="str">
        <f>K271</f>
        <v>Natoli C.</v>
      </c>
      <c r="C276" s="175"/>
      <c r="D276" s="172">
        <v>2</v>
      </c>
      <c r="E276" s="80">
        <v>4</v>
      </c>
      <c r="F276" s="165"/>
      <c r="G276" s="166"/>
      <c r="H276" s="81"/>
      <c r="I276" s="189"/>
      <c r="J276" s="190">
        <v>1</v>
      </c>
      <c r="K276" s="189" t="str">
        <f>IF(D276&gt;E276,A276,IF(OR(D276=E276),"",B276))</f>
        <v>Natoli C.</v>
      </c>
      <c r="L276" s="190"/>
      <c r="N276" s="20"/>
      <c r="P276" s="25"/>
      <c r="R276" s="21"/>
      <c r="V276" s="21"/>
    </row>
    <row r="277" spans="14:22" ht="12.75">
      <c r="N277" s="20"/>
      <c r="P277" s="25"/>
      <c r="R277" s="21"/>
      <c r="V277" s="21"/>
    </row>
    <row r="278" spans="14:22" ht="12.75">
      <c r="N278" s="20"/>
      <c r="P278" s="25"/>
      <c r="R278" s="21"/>
      <c r="V278" s="21"/>
    </row>
    <row r="279" spans="14:22" ht="12.75">
      <c r="N279" s="20"/>
      <c r="P279" s="25"/>
      <c r="R279" s="21"/>
      <c r="V279" s="21"/>
    </row>
    <row r="280" spans="14:22" ht="12.75">
      <c r="N280" s="20"/>
      <c r="P280" s="25"/>
      <c r="R280" s="21"/>
      <c r="V280" s="21"/>
    </row>
    <row r="281" spans="14:22" ht="12.75">
      <c r="N281" s="20"/>
      <c r="P281" s="25"/>
      <c r="R281" s="21"/>
      <c r="V281" s="21"/>
    </row>
    <row r="282" spans="14:22" ht="12.75">
      <c r="N282" s="20"/>
      <c r="P282" s="25"/>
      <c r="R282" s="21"/>
      <c r="V282" s="21"/>
    </row>
    <row r="283" spans="14:22" ht="12.75">
      <c r="N283" s="20"/>
      <c r="P283" s="25"/>
      <c r="R283" s="21"/>
      <c r="V283" s="21"/>
    </row>
    <row r="284" spans="14:22" ht="12.75">
      <c r="N284" s="20"/>
      <c r="P284" s="25"/>
      <c r="R284" s="21"/>
      <c r="V284" s="21"/>
    </row>
    <row r="285" spans="14:22" ht="12.75">
      <c r="N285" s="20"/>
      <c r="P285" s="25"/>
      <c r="R285" s="21"/>
      <c r="V285" s="21"/>
    </row>
    <row r="286" spans="14:18" ht="12.75">
      <c r="N286" s="20"/>
      <c r="P286" s="25"/>
      <c r="R286" s="21"/>
    </row>
    <row r="287" spans="14:18" ht="12.75">
      <c r="N287" s="20"/>
      <c r="P287" s="25"/>
      <c r="R287" s="21"/>
    </row>
  </sheetData>
  <sheetProtection/>
  <mergeCells count="292">
    <mergeCell ref="I276:J276"/>
    <mergeCell ref="K276:L276"/>
    <mergeCell ref="I270:J270"/>
    <mergeCell ref="K270:L270"/>
    <mergeCell ref="I271:J271"/>
    <mergeCell ref="K271:L271"/>
    <mergeCell ref="D275:E275"/>
    <mergeCell ref="I275:J275"/>
    <mergeCell ref="K275:L275"/>
    <mergeCell ref="I264:J264"/>
    <mergeCell ref="K264:L264"/>
    <mergeCell ref="I265:J265"/>
    <mergeCell ref="K265:L265"/>
    <mergeCell ref="D269:E269"/>
    <mergeCell ref="I269:J269"/>
    <mergeCell ref="K269:L269"/>
    <mergeCell ref="I254:J254"/>
    <mergeCell ref="K254:L254"/>
    <mergeCell ref="I255:J255"/>
    <mergeCell ref="K255:L255"/>
    <mergeCell ref="I256:J256"/>
    <mergeCell ref="K256:L256"/>
    <mergeCell ref="I251:J251"/>
    <mergeCell ref="K251:L251"/>
    <mergeCell ref="I252:J252"/>
    <mergeCell ref="K252:L252"/>
    <mergeCell ref="I253:J253"/>
    <mergeCell ref="K253:L253"/>
    <mergeCell ref="I244:J244"/>
    <mergeCell ref="K244:L244"/>
    <mergeCell ref="I245:J245"/>
    <mergeCell ref="K245:L245"/>
    <mergeCell ref="I250:J250"/>
    <mergeCell ref="K250:L250"/>
    <mergeCell ref="I241:J241"/>
    <mergeCell ref="K241:L241"/>
    <mergeCell ref="I242:J242"/>
    <mergeCell ref="K242:L242"/>
    <mergeCell ref="I243:J243"/>
    <mergeCell ref="K243:L243"/>
    <mergeCell ref="I238:J238"/>
    <mergeCell ref="K238:L238"/>
    <mergeCell ref="I239:J239"/>
    <mergeCell ref="K239:L239"/>
    <mergeCell ref="I240:J240"/>
    <mergeCell ref="K240:L240"/>
    <mergeCell ref="I235:J235"/>
    <mergeCell ref="K235:L235"/>
    <mergeCell ref="I236:J236"/>
    <mergeCell ref="K236:L236"/>
    <mergeCell ref="I237:J237"/>
    <mergeCell ref="K237:L237"/>
    <mergeCell ref="I230:J230"/>
    <mergeCell ref="K230:L230"/>
    <mergeCell ref="I231:J231"/>
    <mergeCell ref="K231:L231"/>
    <mergeCell ref="I232:J232"/>
    <mergeCell ref="K232:L232"/>
    <mergeCell ref="K209:L209"/>
    <mergeCell ref="K185:L185"/>
    <mergeCell ref="I186:J186"/>
    <mergeCell ref="K210:L210"/>
    <mergeCell ref="K223:L223"/>
    <mergeCell ref="K191:L191"/>
    <mergeCell ref="K201:L201"/>
    <mergeCell ref="I185:J185"/>
    <mergeCell ref="K192:L192"/>
    <mergeCell ref="K197:L197"/>
    <mergeCell ref="O1:U1"/>
    <mergeCell ref="O16:U16"/>
    <mergeCell ref="O31:U31"/>
    <mergeCell ref="O46:U46"/>
    <mergeCell ref="O61:U61"/>
    <mergeCell ref="O77:U77"/>
    <mergeCell ref="O107:U107"/>
    <mergeCell ref="O122:U122"/>
    <mergeCell ref="O137:U137"/>
    <mergeCell ref="O153:U153"/>
    <mergeCell ref="Z175:AF175"/>
    <mergeCell ref="O168:U168"/>
    <mergeCell ref="AD116:AE116"/>
    <mergeCell ref="AD135:AE135"/>
    <mergeCell ref="Z215:AF215"/>
    <mergeCell ref="Z221:AF221"/>
    <mergeCell ref="Z228:AF228"/>
    <mergeCell ref="AD176:AE176"/>
    <mergeCell ref="AD196:AE196"/>
    <mergeCell ref="AD208:AE208"/>
    <mergeCell ref="AD216:AE216"/>
    <mergeCell ref="AD222:AE222"/>
    <mergeCell ref="Z207:AF207"/>
    <mergeCell ref="Z195:AF195"/>
    <mergeCell ref="K105:L105"/>
    <mergeCell ref="K106:L111"/>
    <mergeCell ref="AD2:AE2"/>
    <mergeCell ref="K10:L10"/>
    <mergeCell ref="K11:L16"/>
    <mergeCell ref="K29:L29"/>
    <mergeCell ref="K30:L35"/>
    <mergeCell ref="K48:L48"/>
    <mergeCell ref="Z20:AF20"/>
    <mergeCell ref="O92:U92"/>
    <mergeCell ref="K124:L124"/>
    <mergeCell ref="K125:L130"/>
    <mergeCell ref="K143:L143"/>
    <mergeCell ref="K144:L149"/>
    <mergeCell ref="K162:L162"/>
    <mergeCell ref="AD154:AE154"/>
    <mergeCell ref="Z134:AF134"/>
    <mergeCell ref="K190:L190"/>
    <mergeCell ref="K180:L180"/>
    <mergeCell ref="AD21:AE21"/>
    <mergeCell ref="AD40:AE40"/>
    <mergeCell ref="AD59:AE59"/>
    <mergeCell ref="AD78:AE78"/>
    <mergeCell ref="AD97:AE97"/>
    <mergeCell ref="Z153:AF153"/>
    <mergeCell ref="Z58:AF58"/>
    <mergeCell ref="Z115:AF115"/>
    <mergeCell ref="AD263:AE263"/>
    <mergeCell ref="K203:L203"/>
    <mergeCell ref="K204:L204"/>
    <mergeCell ref="K212:L212"/>
    <mergeCell ref="AD257:AE257"/>
    <mergeCell ref="AD229:AE229"/>
    <mergeCell ref="AD249:AE249"/>
    <mergeCell ref="Z248:AF248"/>
    <mergeCell ref="Z256:AF256"/>
    <mergeCell ref="Z262:AF262"/>
    <mergeCell ref="I168:J168"/>
    <mergeCell ref="I176:J176"/>
    <mergeCell ref="K177:L177"/>
    <mergeCell ref="K178:L178"/>
    <mergeCell ref="K179:L179"/>
    <mergeCell ref="K202:L202"/>
    <mergeCell ref="K199:L199"/>
    <mergeCell ref="K200:L200"/>
    <mergeCell ref="K163:L168"/>
    <mergeCell ref="K183:L183"/>
    <mergeCell ref="I165:J165"/>
    <mergeCell ref="I166:J166"/>
    <mergeCell ref="I167:J167"/>
    <mergeCell ref="Z39:AF39"/>
    <mergeCell ref="I129:J129"/>
    <mergeCell ref="I130:J130"/>
    <mergeCell ref="I88:J88"/>
    <mergeCell ref="I105:J105"/>
    <mergeCell ref="Z77:AF77"/>
    <mergeCell ref="Z96:AF96"/>
    <mergeCell ref="K49:L54"/>
    <mergeCell ref="I33:J33"/>
    <mergeCell ref="I34:J34"/>
    <mergeCell ref="I35:J35"/>
    <mergeCell ref="D162:E162"/>
    <mergeCell ref="I162:J162"/>
    <mergeCell ref="K67:L67"/>
    <mergeCell ref="K68:L73"/>
    <mergeCell ref="K86:L86"/>
    <mergeCell ref="K87:L92"/>
    <mergeCell ref="I32:J32"/>
    <mergeCell ref="I29:J29"/>
    <mergeCell ref="I30:J30"/>
    <mergeCell ref="I31:J31"/>
    <mergeCell ref="I53:J53"/>
    <mergeCell ref="I54:J54"/>
    <mergeCell ref="I89:J89"/>
    <mergeCell ref="I90:J90"/>
    <mergeCell ref="I91:J91"/>
    <mergeCell ref="I92:J92"/>
    <mergeCell ref="Z1:AF1"/>
    <mergeCell ref="I10:J10"/>
    <mergeCell ref="I11:J11"/>
    <mergeCell ref="I12:J12"/>
    <mergeCell ref="I87:J87"/>
    <mergeCell ref="I48:J48"/>
    <mergeCell ref="I147:J147"/>
    <mergeCell ref="I148:J148"/>
    <mergeCell ref="I163:J163"/>
    <mergeCell ref="I124:J124"/>
    <mergeCell ref="I125:J125"/>
    <mergeCell ref="I126:J126"/>
    <mergeCell ref="I143:J143"/>
    <mergeCell ref="I144:J144"/>
    <mergeCell ref="I127:J127"/>
    <mergeCell ref="I128:J128"/>
    <mergeCell ref="I164:J164"/>
    <mergeCell ref="K217:L217"/>
    <mergeCell ref="K218:L218"/>
    <mergeCell ref="K198:L198"/>
    <mergeCell ref="K182:L182"/>
    <mergeCell ref="D143:E143"/>
    <mergeCell ref="I149:J149"/>
    <mergeCell ref="I145:J145"/>
    <mergeCell ref="K211:L211"/>
    <mergeCell ref="I146:J146"/>
    <mergeCell ref="D261:E261"/>
    <mergeCell ref="I261:J261"/>
    <mergeCell ref="K261:L261"/>
    <mergeCell ref="I262:J262"/>
    <mergeCell ref="D10:E10"/>
    <mergeCell ref="I13:J13"/>
    <mergeCell ref="I14:J14"/>
    <mergeCell ref="I15:J15"/>
    <mergeCell ref="I16:J16"/>
    <mergeCell ref="D29:E29"/>
    <mergeCell ref="D48:E48"/>
    <mergeCell ref="I51:J51"/>
    <mergeCell ref="D67:E67"/>
    <mergeCell ref="I70:J70"/>
    <mergeCell ref="I71:J71"/>
    <mergeCell ref="I72:J72"/>
    <mergeCell ref="I49:J49"/>
    <mergeCell ref="I50:J50"/>
    <mergeCell ref="I52:J52"/>
    <mergeCell ref="I73:J73"/>
    <mergeCell ref="D86:E86"/>
    <mergeCell ref="I67:J67"/>
    <mergeCell ref="I68:J68"/>
    <mergeCell ref="I69:J69"/>
    <mergeCell ref="I86:J86"/>
    <mergeCell ref="D105:E105"/>
    <mergeCell ref="I108:J108"/>
    <mergeCell ref="I109:J109"/>
    <mergeCell ref="I110:J110"/>
    <mergeCell ref="I111:J111"/>
    <mergeCell ref="D124:E124"/>
    <mergeCell ref="I106:J106"/>
    <mergeCell ref="I107:J107"/>
    <mergeCell ref="I192:J192"/>
    <mergeCell ref="D176:E176"/>
    <mergeCell ref="K176:L176"/>
    <mergeCell ref="I181:J181"/>
    <mergeCell ref="K181:L181"/>
    <mergeCell ref="I182:J182"/>
    <mergeCell ref="K189:L189"/>
    <mergeCell ref="I183:J183"/>
    <mergeCell ref="I184:J184"/>
    <mergeCell ref="K184:L184"/>
    <mergeCell ref="D196:E196"/>
    <mergeCell ref="I196:J196"/>
    <mergeCell ref="K196:L196"/>
    <mergeCell ref="D208:E208"/>
    <mergeCell ref="I208:J208"/>
    <mergeCell ref="K208:L208"/>
    <mergeCell ref="I203:J203"/>
    <mergeCell ref="I197:J197"/>
    <mergeCell ref="I198:J198"/>
    <mergeCell ref="I199:J199"/>
    <mergeCell ref="D216:E216"/>
    <mergeCell ref="I216:J216"/>
    <mergeCell ref="K216:L216"/>
    <mergeCell ref="D222:E222"/>
    <mergeCell ref="I222:J222"/>
    <mergeCell ref="K222:L222"/>
    <mergeCell ref="I218:J218"/>
    <mergeCell ref="D229:E229"/>
    <mergeCell ref="I229:J229"/>
    <mergeCell ref="K229:L229"/>
    <mergeCell ref="D249:E249"/>
    <mergeCell ref="I249:J249"/>
    <mergeCell ref="K249:L249"/>
    <mergeCell ref="K234:L234"/>
    <mergeCell ref="I233:J233"/>
    <mergeCell ref="K233:L233"/>
    <mergeCell ref="I234:J234"/>
    <mergeCell ref="I257:J257"/>
    <mergeCell ref="K257:L257"/>
    <mergeCell ref="I263:J263"/>
    <mergeCell ref="K263:L263"/>
    <mergeCell ref="K262:L262"/>
    <mergeCell ref="K186:L186"/>
    <mergeCell ref="I187:J187"/>
    <mergeCell ref="K187:L187"/>
    <mergeCell ref="I188:J188"/>
    <mergeCell ref="K188:L188"/>
    <mergeCell ref="I223:J223"/>
    <mergeCell ref="I177:J177"/>
    <mergeCell ref="I178:J178"/>
    <mergeCell ref="I179:J179"/>
    <mergeCell ref="I180:J180"/>
    <mergeCell ref="I204:J204"/>
    <mergeCell ref="I189:J189"/>
    <mergeCell ref="I190:J190"/>
    <mergeCell ref="I191:J191"/>
    <mergeCell ref="I209:J209"/>
    <mergeCell ref="I210:J210"/>
    <mergeCell ref="I211:J211"/>
    <mergeCell ref="I212:J212"/>
    <mergeCell ref="I217:J217"/>
    <mergeCell ref="I200:J200"/>
    <mergeCell ref="I201:J201"/>
    <mergeCell ref="I202:J202"/>
  </mergeCells>
  <printOptions horizontalCentered="1"/>
  <pageMargins left="0.4330708661417323" right="0.31496062992125984" top="0.3937007874015748" bottom="0.4330708661417323" header="0.35433070866141736" footer="0.4330708661417323"/>
  <pageSetup horizontalDpi="300" verticalDpi="300" orientation="portrait" paperSize="9" scale="78" r:id="rId1"/>
  <rowBreaks count="3" manualBreakCount="3">
    <brk id="76" max="255" man="1"/>
    <brk id="152" max="255" man="1"/>
    <brk id="201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7"/>
  <sheetViews>
    <sheetView tabSelected="1" zoomScale="96" zoomScaleNormal="96" zoomScaleSheetLayoutView="55" zoomScalePageLayoutView="0" workbookViewId="0" topLeftCell="A1">
      <selection activeCell="A1" sqref="A1"/>
    </sheetView>
  </sheetViews>
  <sheetFormatPr defaultColWidth="9.140625" defaultRowHeight="12.75"/>
  <cols>
    <col min="1" max="2" width="17.57421875" style="21" customWidth="1"/>
    <col min="3" max="3" width="4.00390625" style="21" customWidth="1"/>
    <col min="4" max="6" width="8.8515625" style="21" customWidth="1"/>
    <col min="7" max="8" width="8.8515625" style="24" customWidth="1"/>
    <col min="9" max="10" width="8.8515625" style="21" customWidth="1"/>
    <col min="11" max="11" width="5.421875" style="21" customWidth="1"/>
    <col min="12" max="12" width="12.7109375" style="21" customWidth="1"/>
    <col min="13" max="13" width="2.7109375" style="21" customWidth="1"/>
    <col min="14" max="14" width="9.140625" style="23" bestFit="1" customWidth="1"/>
    <col min="15" max="15" width="10.140625" style="21" bestFit="1" customWidth="1"/>
    <col min="16" max="16" width="10.8515625" style="21" bestFit="1" customWidth="1"/>
    <col min="17" max="18" width="20.8515625" style="25" customWidth="1"/>
    <col min="19" max="20" width="6.00390625" style="21" customWidth="1"/>
    <col min="21" max="21" width="20.8515625" style="21" customWidth="1"/>
    <col min="22" max="22" width="2.7109375" style="24" customWidth="1"/>
    <col min="23" max="23" width="2.421875" style="24" bestFit="1" customWidth="1"/>
    <col min="24" max="24" width="6.8515625" style="128" bestFit="1" customWidth="1"/>
    <col min="25" max="25" width="7.8515625" style="128" bestFit="1" customWidth="1"/>
    <col min="26" max="26" width="6.421875" style="141" bestFit="1" customWidth="1"/>
    <col min="27" max="27" width="5.421875" style="141" bestFit="1" customWidth="1"/>
    <col min="28" max="29" width="16.8515625" style="142" customWidth="1"/>
    <col min="30" max="31" width="9.421875" style="141" customWidth="1"/>
    <col min="32" max="32" width="18.7109375" style="141" customWidth="1"/>
    <col min="33" max="16384" width="9.140625" style="21" customWidth="1"/>
  </cols>
  <sheetData>
    <row r="1" spans="1:32" s="29" customFormat="1" ht="13.5" customHeight="1" thickBo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N1" s="1">
        <v>1</v>
      </c>
      <c r="O1" s="207" t="s">
        <v>79</v>
      </c>
      <c r="P1" s="208"/>
      <c r="Q1" s="208"/>
      <c r="R1" s="208"/>
      <c r="S1" s="208"/>
      <c r="T1" s="208"/>
      <c r="U1" s="209"/>
      <c r="W1" s="101" t="str">
        <f>IF(COUNTIF(X:X,X1)&gt;1,"X","")</f>
        <v>X</v>
      </c>
      <c r="X1" s="105"/>
      <c r="Y1" s="105"/>
      <c r="Z1" s="197" t="str">
        <f>"PARTITE "&amp;A1</f>
        <v>PARTITE GIRONE 1</v>
      </c>
      <c r="AA1" s="198"/>
      <c r="AB1" s="198"/>
      <c r="AC1" s="198"/>
      <c r="AD1" s="198"/>
      <c r="AE1" s="198"/>
      <c r="AF1" s="199"/>
    </row>
    <row r="2" spans="1:32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N2" s="2" t="s">
        <v>80</v>
      </c>
      <c r="O2" s="3" t="s">
        <v>81</v>
      </c>
      <c r="P2" s="3" t="s">
        <v>82</v>
      </c>
      <c r="Q2" s="4" t="s">
        <v>83</v>
      </c>
      <c r="R2" s="4" t="s">
        <v>84</v>
      </c>
      <c r="S2" s="5" t="s">
        <v>85</v>
      </c>
      <c r="T2" s="5"/>
      <c r="U2" s="3" t="s">
        <v>24</v>
      </c>
      <c r="V2" s="21"/>
      <c r="W2" s="102"/>
      <c r="X2" s="106" t="s">
        <v>80</v>
      </c>
      <c r="Y2" s="106" t="s">
        <v>78</v>
      </c>
      <c r="Z2" s="106" t="s">
        <v>23</v>
      </c>
      <c r="AA2" s="106" t="s">
        <v>35</v>
      </c>
      <c r="AB2" s="107" t="s">
        <v>74</v>
      </c>
      <c r="AC2" s="107" t="s">
        <v>74</v>
      </c>
      <c r="AD2" s="205" t="s">
        <v>11</v>
      </c>
      <c r="AE2" s="206"/>
      <c r="AF2" s="106" t="s">
        <v>24</v>
      </c>
    </row>
    <row r="3" spans="1:32" ht="13.5" thickBot="1">
      <c r="A3" s="33"/>
      <c r="B3" s="34"/>
      <c r="C3" s="35" t="s">
        <v>1</v>
      </c>
      <c r="D3" s="35" t="s">
        <v>2</v>
      </c>
      <c r="E3" s="35" t="s">
        <v>3</v>
      </c>
      <c r="F3" s="35" t="s">
        <v>4</v>
      </c>
      <c r="G3" s="36" t="s">
        <v>5</v>
      </c>
      <c r="H3" s="36" t="s">
        <v>6</v>
      </c>
      <c r="I3" s="35" t="s">
        <v>7</v>
      </c>
      <c r="J3" s="35" t="s">
        <v>8</v>
      </c>
      <c r="K3" s="35"/>
      <c r="L3" s="37"/>
      <c r="N3" s="6">
        <f>N1+O3/100</f>
        <v>1.01</v>
      </c>
      <c r="O3" s="7">
        <v>1</v>
      </c>
      <c r="P3" s="8" t="str">
        <f aca="true" t="shared" si="0" ref="P3:P14">_xlfn.IFERROR(VLOOKUP(N3,$X:$AF,4,FALSE),"-")</f>
        <v>A</v>
      </c>
      <c r="Q3" s="8" t="str">
        <f aca="true" t="shared" si="1" ref="Q3:Q14">_xlfn.IFERROR(VLOOKUP(N3,$X:$AF,5,FALSE),"-")</f>
        <v>Longo</v>
      </c>
      <c r="R3" s="9" t="str">
        <f aca="true" t="shared" si="2" ref="R3:R14">_xlfn.IFERROR(VLOOKUP(N3,$X:$AF,6,FALSE),"-")</f>
        <v> La Torre C.</v>
      </c>
      <c r="S3" s="9">
        <f aca="true" t="shared" si="3" ref="S3:S14">_xlfn.IFERROR(VLOOKUP(N3,$X:$AF,7,FALSE),"-")</f>
        <v>0</v>
      </c>
      <c r="T3" s="9">
        <f aca="true" t="shared" si="4" ref="T3:T14">_xlfn.IFERROR(VLOOKUP(N3,$X:$AF,8,FALSE),"-")</f>
        <v>0</v>
      </c>
      <c r="U3" s="10" t="str">
        <f aca="true" t="shared" si="5" ref="U3:U14">_xlfn.IFERROR(VLOOKUP(N3,$X:$AF,9,FALSE),"-")</f>
        <v>Magrì</v>
      </c>
      <c r="V3" s="21"/>
      <c r="W3" s="102">
        <f aca="true" t="shared" si="6" ref="W3:W12">IF(COUNTIF(X$1:X$65536,X3)&gt;1,"X","")</f>
      </c>
      <c r="X3" s="108">
        <f aca="true" t="shared" si="7" ref="X3:X8">Y3+Z3/100</f>
        <v>1.01</v>
      </c>
      <c r="Y3" s="109">
        <v>1</v>
      </c>
      <c r="Z3" s="109">
        <v>1</v>
      </c>
      <c r="AA3" s="110" t="s">
        <v>36</v>
      </c>
      <c r="AB3" s="111" t="str">
        <f aca="true" t="shared" si="8" ref="AB3:AB8">A12</f>
        <v>Longo</v>
      </c>
      <c r="AC3" s="112" t="str">
        <f aca="true" t="shared" si="9" ref="AC3:AC12">B12</f>
        <v> La Torre C.</v>
      </c>
      <c r="AD3" s="113"/>
      <c r="AE3" s="114"/>
      <c r="AF3" s="115" t="str">
        <f>B29</f>
        <v>Magrì</v>
      </c>
    </row>
    <row r="4" spans="1:32" ht="13.5" thickBot="1">
      <c r="A4" s="33"/>
      <c r="B4" s="38"/>
      <c r="C4" s="39"/>
      <c r="D4" s="40"/>
      <c r="E4" s="40"/>
      <c r="F4" s="41"/>
      <c r="G4" s="41"/>
      <c r="H4" s="41"/>
      <c r="I4" s="40"/>
      <c r="J4" s="42"/>
      <c r="K4" s="43"/>
      <c r="L4" s="38"/>
      <c r="N4" s="11">
        <f>N1+O4/100</f>
        <v>1.02</v>
      </c>
      <c r="O4" s="12">
        <v>2</v>
      </c>
      <c r="P4" s="13" t="str">
        <f t="shared" si="0"/>
        <v>A</v>
      </c>
      <c r="Q4" s="13" t="str">
        <f t="shared" si="1"/>
        <v>Giliberto</v>
      </c>
      <c r="R4" s="13" t="str">
        <f t="shared" si="2"/>
        <v>Calabrò S.</v>
      </c>
      <c r="S4" s="13">
        <f t="shared" si="3"/>
        <v>0</v>
      </c>
      <c r="T4" s="13">
        <f t="shared" si="4"/>
        <v>0</v>
      </c>
      <c r="U4" s="14" t="str">
        <f t="shared" si="5"/>
        <v> Squaddara G.</v>
      </c>
      <c r="V4" s="21"/>
      <c r="W4" s="102">
        <f t="shared" si="6"/>
      </c>
      <c r="X4" s="116">
        <f t="shared" si="7"/>
        <v>1.02</v>
      </c>
      <c r="Y4" s="117">
        <v>1</v>
      </c>
      <c r="Z4" s="117">
        <v>2</v>
      </c>
      <c r="AA4" s="118" t="s">
        <v>36</v>
      </c>
      <c r="AB4" s="119" t="str">
        <f t="shared" si="8"/>
        <v>Giliberto</v>
      </c>
      <c r="AC4" s="120" t="str">
        <f t="shared" si="9"/>
        <v>Calabrò S.</v>
      </c>
      <c r="AD4" s="121"/>
      <c r="AE4" s="122"/>
      <c r="AF4" s="123" t="str">
        <f>B32</f>
        <v> Squaddara G.</v>
      </c>
    </row>
    <row r="5" spans="1:32" ht="13.5" thickBot="1">
      <c r="A5" s="44">
        <f>C5*1000+J5*50+H5+0.9</f>
        <v>9616.9</v>
      </c>
      <c r="B5" s="45" t="str">
        <f>Player!A1</f>
        <v>Longo</v>
      </c>
      <c r="C5" s="46">
        <v>9</v>
      </c>
      <c r="D5" s="47">
        <v>3</v>
      </c>
      <c r="E5" s="47">
        <f>SUM(F12+F14+F17+F19)</f>
        <v>3</v>
      </c>
      <c r="F5" s="48">
        <v>0</v>
      </c>
      <c r="G5" s="48">
        <f>SUM(H12+H14+H17+H19)</f>
        <v>0</v>
      </c>
      <c r="H5" s="48">
        <f>SUM(D12+D14+D17+D19)</f>
        <v>16</v>
      </c>
      <c r="I5" s="47">
        <f>SUM(E12+E14+E17+E19)</f>
        <v>4</v>
      </c>
      <c r="J5" s="49">
        <f>H5-I5</f>
        <v>12</v>
      </c>
      <c r="K5" s="50" t="s">
        <v>9</v>
      </c>
      <c r="L5" s="51" t="str">
        <f>IF(SUM(A5:A9)=20003.9,K5,VLOOKUP(LARGE($A$5:$A$9,1),A5:B9,2,FALSE))</f>
        <v>Longo</v>
      </c>
      <c r="N5" s="11">
        <f>N1+O5/100</f>
        <v>1.03</v>
      </c>
      <c r="O5" s="12">
        <v>3</v>
      </c>
      <c r="P5" s="13" t="str">
        <f t="shared" si="0"/>
        <v>C</v>
      </c>
      <c r="Q5" s="13" t="str">
        <f t="shared" si="1"/>
        <v>Natoli C.</v>
      </c>
      <c r="R5" s="13" t="str">
        <f t="shared" si="2"/>
        <v>Bagnato</v>
      </c>
      <c r="S5" s="13">
        <f t="shared" si="3"/>
        <v>0</v>
      </c>
      <c r="T5" s="13">
        <f t="shared" si="4"/>
        <v>0</v>
      </c>
      <c r="U5" s="14" t="str">
        <f t="shared" si="5"/>
        <v>Russo</v>
      </c>
      <c r="V5" s="21"/>
      <c r="W5" s="102">
        <f t="shared" si="6"/>
      </c>
      <c r="X5" s="108">
        <f t="shared" si="7"/>
        <v>3.01</v>
      </c>
      <c r="Y5" s="109">
        <v>3</v>
      </c>
      <c r="Z5" s="109">
        <v>1</v>
      </c>
      <c r="AA5" s="110" t="s">
        <v>36</v>
      </c>
      <c r="AB5" s="111">
        <f t="shared" si="8"/>
        <v>0</v>
      </c>
      <c r="AC5" s="112">
        <f t="shared" si="9"/>
        <v>0</v>
      </c>
      <c r="AD5" s="113"/>
      <c r="AE5" s="114"/>
      <c r="AF5" s="115" t="str">
        <f>B30</f>
        <v>Corso A.</v>
      </c>
    </row>
    <row r="6" spans="1:32" ht="13.5" thickBot="1">
      <c r="A6" s="44">
        <f>C6*1000+J6*50+H6+0.8</f>
        <v>6314.8</v>
      </c>
      <c r="B6" s="45" t="str">
        <f>Player!A18</f>
        <v> La Torre C.</v>
      </c>
      <c r="C6" s="53">
        <v>6</v>
      </c>
      <c r="D6" s="54">
        <v>3</v>
      </c>
      <c r="E6" s="54">
        <f>SUM(H12+F15+F18+F21)</f>
        <v>2</v>
      </c>
      <c r="F6" s="55">
        <v>0</v>
      </c>
      <c r="G6" s="55">
        <f>SUM(F12+H15+H18+H21)</f>
        <v>1</v>
      </c>
      <c r="H6" s="55">
        <f>SUM(E12+D15+D18+D21)</f>
        <v>14</v>
      </c>
      <c r="I6" s="55">
        <f>SUM(D12+E15+E18+E21)</f>
        <v>8</v>
      </c>
      <c r="J6" s="56">
        <f>H6-I6</f>
        <v>6</v>
      </c>
      <c r="K6" s="50" t="s">
        <v>10</v>
      </c>
      <c r="L6" s="51" t="s">
        <v>130</v>
      </c>
      <c r="N6" s="11">
        <f>N1+O6/100</f>
        <v>1.04</v>
      </c>
      <c r="O6" s="12">
        <v>4</v>
      </c>
      <c r="P6" s="13" t="str">
        <f t="shared" si="0"/>
        <v>C</v>
      </c>
      <c r="Q6" s="13" t="str">
        <f t="shared" si="1"/>
        <v> Torre</v>
      </c>
      <c r="R6" s="13" t="str">
        <f t="shared" si="2"/>
        <v> Frollo</v>
      </c>
      <c r="S6" s="13">
        <f t="shared" si="3"/>
        <v>0</v>
      </c>
      <c r="T6" s="13">
        <f t="shared" si="4"/>
        <v>0</v>
      </c>
      <c r="U6" s="14" t="str">
        <f t="shared" si="5"/>
        <v> Riccobene</v>
      </c>
      <c r="V6" s="21"/>
      <c r="W6" s="102">
        <f t="shared" si="6"/>
      </c>
      <c r="X6" s="116">
        <f t="shared" si="7"/>
        <v>3.02</v>
      </c>
      <c r="Y6" s="117">
        <v>3</v>
      </c>
      <c r="Z6" s="117">
        <v>2</v>
      </c>
      <c r="AA6" s="118" t="s">
        <v>36</v>
      </c>
      <c r="AB6" s="119" t="str">
        <f t="shared" si="8"/>
        <v> La Torre C.</v>
      </c>
      <c r="AC6" s="120" t="str">
        <f t="shared" si="9"/>
        <v>Giliberto</v>
      </c>
      <c r="AD6" s="121"/>
      <c r="AE6" s="122"/>
      <c r="AF6" s="123" t="str">
        <f>B31</f>
        <v>Diletti</v>
      </c>
    </row>
    <row r="7" spans="1:32" ht="13.5" thickBot="1">
      <c r="A7" s="44">
        <f>C7*1000+J7*50+H7+0.7</f>
        <v>2855.7</v>
      </c>
      <c r="B7" s="45" t="str">
        <f>Player!A19</f>
        <v>Giliberto</v>
      </c>
      <c r="C7" s="53">
        <v>3</v>
      </c>
      <c r="D7" s="54">
        <v>3</v>
      </c>
      <c r="E7" s="54">
        <f>SUM(F13+H15+H17+F20)</f>
        <v>1</v>
      </c>
      <c r="F7" s="55">
        <v>0</v>
      </c>
      <c r="G7" s="55">
        <f>SUM(H13+F15+F17+H20)</f>
        <v>2</v>
      </c>
      <c r="H7" s="55">
        <f>SUM(D13+E15+E17+D20)</f>
        <v>5</v>
      </c>
      <c r="I7" s="55">
        <f>SUM(E13+D15+D17+E20)</f>
        <v>8</v>
      </c>
      <c r="J7" s="56">
        <f>H7-I7</f>
        <v>-3</v>
      </c>
      <c r="K7" s="50" t="s">
        <v>25</v>
      </c>
      <c r="L7" s="51" t="s">
        <v>126</v>
      </c>
      <c r="N7" s="11">
        <f>N1+O7/100</f>
        <v>1.05</v>
      </c>
      <c r="O7" s="12">
        <v>5</v>
      </c>
      <c r="P7" s="13" t="str">
        <f t="shared" si="0"/>
        <v>E</v>
      </c>
      <c r="Q7" s="13" t="str">
        <f t="shared" si="1"/>
        <v>Murabito</v>
      </c>
      <c r="R7" s="13" t="str">
        <f t="shared" si="2"/>
        <v>Lo Cascio Gius.</v>
      </c>
      <c r="S7" s="13">
        <f t="shared" si="3"/>
        <v>0</v>
      </c>
      <c r="T7" s="13">
        <f t="shared" si="4"/>
        <v>0</v>
      </c>
      <c r="U7" s="14" t="str">
        <f t="shared" si="5"/>
        <v>Lo Presti A.</v>
      </c>
      <c r="V7" s="21"/>
      <c r="W7" s="102">
        <f t="shared" si="6"/>
      </c>
      <c r="X7" s="108">
        <f t="shared" si="7"/>
        <v>4.11</v>
      </c>
      <c r="Y7" s="109">
        <v>4</v>
      </c>
      <c r="Z7" s="109">
        <v>11</v>
      </c>
      <c r="AA7" s="110" t="s">
        <v>36</v>
      </c>
      <c r="AB7" s="111">
        <f t="shared" si="8"/>
        <v>0</v>
      </c>
      <c r="AC7" s="112">
        <f t="shared" si="9"/>
        <v>0</v>
      </c>
      <c r="AD7" s="113"/>
      <c r="AE7" s="114"/>
      <c r="AF7" s="115" t="str">
        <f>B32</f>
        <v> Squaddara G.</v>
      </c>
    </row>
    <row r="8" spans="1:32" ht="13.5" thickBot="1">
      <c r="A8" s="44">
        <f>C8*1000+J8*50+H8+0.6</f>
        <v>-746.4</v>
      </c>
      <c r="B8" s="45" t="str">
        <f>Player!A36</f>
        <v>Calabrò S.</v>
      </c>
      <c r="C8" s="53">
        <v>0</v>
      </c>
      <c r="D8" s="54">
        <v>3</v>
      </c>
      <c r="E8" s="54">
        <f>SUM(H13+F16+H19+H21)</f>
        <v>0</v>
      </c>
      <c r="F8" s="55">
        <v>0</v>
      </c>
      <c r="G8" s="55">
        <f>SUM(F13+H16+F19+F21)</f>
        <v>3</v>
      </c>
      <c r="H8" s="55">
        <f>SUM(E13+D16+E19+E21)</f>
        <v>3</v>
      </c>
      <c r="I8" s="55">
        <f>SUM(D13+E16+D19+D21)</f>
        <v>18</v>
      </c>
      <c r="J8" s="56">
        <f>H8-I8</f>
        <v>-15</v>
      </c>
      <c r="K8" s="50" t="s">
        <v>52</v>
      </c>
      <c r="L8" s="51" t="s">
        <v>131</v>
      </c>
      <c r="N8" s="11">
        <f>N1+O8/100</f>
        <v>1.06</v>
      </c>
      <c r="O8" s="12">
        <v>6</v>
      </c>
      <c r="P8" s="13" t="str">
        <f t="shared" si="0"/>
        <v>E</v>
      </c>
      <c r="Q8" s="13" t="str">
        <f t="shared" si="1"/>
        <v>Currò S.</v>
      </c>
      <c r="R8" s="13" t="str">
        <f t="shared" si="2"/>
        <v> Ielapi P.</v>
      </c>
      <c r="S8" s="13">
        <f t="shared" si="3"/>
        <v>0</v>
      </c>
      <c r="T8" s="13">
        <f t="shared" si="4"/>
        <v>0</v>
      </c>
      <c r="U8" s="14" t="str">
        <f t="shared" si="5"/>
        <v>Trimboli</v>
      </c>
      <c r="V8" s="21"/>
      <c r="W8" s="103">
        <f t="shared" si="6"/>
      </c>
      <c r="X8" s="116">
        <f t="shared" si="7"/>
        <v>4.12</v>
      </c>
      <c r="Y8" s="117">
        <v>4</v>
      </c>
      <c r="Z8" s="117">
        <v>12</v>
      </c>
      <c r="AA8" s="118" t="s">
        <v>36</v>
      </c>
      <c r="AB8" s="119" t="str">
        <f t="shared" si="8"/>
        <v>Longo</v>
      </c>
      <c r="AC8" s="120" t="str">
        <f t="shared" si="9"/>
        <v>Giliberto</v>
      </c>
      <c r="AD8" s="121"/>
      <c r="AE8" s="122"/>
      <c r="AF8" s="123" t="str">
        <f>B31</f>
        <v>Diletti</v>
      </c>
    </row>
    <row r="9" spans="1:32" s="71" customFormat="1" ht="13.5" thickBot="1">
      <c r="A9" s="44">
        <f>C9*1000+J9*50+H9+0.9</f>
        <v>0.9</v>
      </c>
      <c r="B9" s="45"/>
      <c r="C9" s="58"/>
      <c r="D9" s="59"/>
      <c r="E9" s="59"/>
      <c r="F9" s="59"/>
      <c r="G9" s="60"/>
      <c r="H9" s="60"/>
      <c r="I9" s="60"/>
      <c r="J9" s="61"/>
      <c r="K9" s="62"/>
      <c r="L9" s="51"/>
      <c r="M9" s="92"/>
      <c r="N9" s="11">
        <f>N1+O9/100</f>
        <v>1.07</v>
      </c>
      <c r="O9" s="15">
        <v>7</v>
      </c>
      <c r="P9" s="13" t="str">
        <f t="shared" si="0"/>
        <v>G</v>
      </c>
      <c r="Q9" s="13" t="str">
        <f t="shared" si="1"/>
        <v>Gissara C.</v>
      </c>
      <c r="R9" s="13" t="str">
        <f t="shared" si="2"/>
        <v>Sciacca</v>
      </c>
      <c r="S9" s="13">
        <f t="shared" si="3"/>
        <v>0</v>
      </c>
      <c r="T9" s="13">
        <f t="shared" si="4"/>
        <v>0</v>
      </c>
      <c r="U9" s="14" t="str">
        <f t="shared" si="5"/>
        <v>Cortese</v>
      </c>
      <c r="W9" s="102">
        <f t="shared" si="6"/>
      </c>
      <c r="X9" s="108">
        <f>Y9+Z9/100</f>
        <v>5.01</v>
      </c>
      <c r="Y9" s="109">
        <v>5</v>
      </c>
      <c r="Z9" s="109">
        <v>1</v>
      </c>
      <c r="AA9" s="110" t="s">
        <v>36</v>
      </c>
      <c r="AB9" s="111">
        <f>A18</f>
        <v>0</v>
      </c>
      <c r="AC9" s="112">
        <f t="shared" si="9"/>
        <v>0</v>
      </c>
      <c r="AD9" s="113"/>
      <c r="AE9" s="114"/>
      <c r="AF9" s="115" t="str">
        <f>B35</f>
        <v>Corso A.</v>
      </c>
    </row>
    <row r="10" spans="1:32" ht="13.5" thickBot="1">
      <c r="A10" s="151"/>
      <c r="B10" s="152"/>
      <c r="C10" s="153"/>
      <c r="D10" s="153"/>
      <c r="E10" s="153"/>
      <c r="F10" s="154"/>
      <c r="G10" s="154"/>
      <c r="H10" s="155"/>
      <c r="I10" s="153"/>
      <c r="J10" s="153"/>
      <c r="K10" s="69"/>
      <c r="L10" s="70"/>
      <c r="M10" s="71"/>
      <c r="N10" s="11">
        <f>N1+O10/100</f>
        <v>1.08</v>
      </c>
      <c r="O10" s="12">
        <v>8</v>
      </c>
      <c r="P10" s="13" t="str">
        <f t="shared" si="0"/>
        <v>G</v>
      </c>
      <c r="Q10" s="13" t="str">
        <f t="shared" si="1"/>
        <v>Squaddara F.</v>
      </c>
      <c r="R10" s="13" t="str">
        <f t="shared" si="2"/>
        <v>Lo Presti R.</v>
      </c>
      <c r="S10" s="13">
        <f t="shared" si="3"/>
        <v>0</v>
      </c>
      <c r="T10" s="13">
        <f t="shared" si="4"/>
        <v>0</v>
      </c>
      <c r="U10" s="14" t="str">
        <f t="shared" si="5"/>
        <v>Pisasale</v>
      </c>
      <c r="V10" s="21"/>
      <c r="W10" s="102">
        <f t="shared" si="6"/>
      </c>
      <c r="X10" s="116">
        <f>Y10+Z10/100</f>
        <v>5.02</v>
      </c>
      <c r="Y10" s="117">
        <v>5</v>
      </c>
      <c r="Z10" s="117">
        <v>2</v>
      </c>
      <c r="AA10" s="118" t="s">
        <v>36</v>
      </c>
      <c r="AB10" s="119" t="str">
        <f>A19</f>
        <v>Longo</v>
      </c>
      <c r="AC10" s="120" t="str">
        <f t="shared" si="9"/>
        <v>Calabrò S.</v>
      </c>
      <c r="AD10" s="121"/>
      <c r="AE10" s="122"/>
      <c r="AF10" s="123" t="str">
        <f>B38</f>
        <v> Squaddara G.</v>
      </c>
    </row>
    <row r="11" spans="1:32" ht="13.5" thickBot="1">
      <c r="A11" s="72"/>
      <c r="B11" s="73"/>
      <c r="C11" s="74"/>
      <c r="D11" s="191" t="s">
        <v>11</v>
      </c>
      <c r="E11" s="192"/>
      <c r="F11" s="34"/>
      <c r="G11" s="75"/>
      <c r="H11" s="34"/>
      <c r="I11" s="191" t="s">
        <v>24</v>
      </c>
      <c r="J11" s="193"/>
      <c r="K11" s="191"/>
      <c r="L11" s="192"/>
      <c r="N11" s="11">
        <f>N1+O11/100</f>
        <v>1.09</v>
      </c>
      <c r="O11" s="12">
        <v>9</v>
      </c>
      <c r="P11" s="13" t="str">
        <f t="shared" si="0"/>
        <v>I</v>
      </c>
      <c r="Q11" s="13" t="str">
        <f t="shared" si="1"/>
        <v>Buttitta</v>
      </c>
      <c r="R11" s="13" t="str">
        <f t="shared" si="2"/>
        <v>Natoli A.</v>
      </c>
      <c r="S11" s="13">
        <f t="shared" si="3"/>
        <v>0</v>
      </c>
      <c r="T11" s="13">
        <f t="shared" si="4"/>
        <v>0</v>
      </c>
      <c r="U11" s="14" t="str">
        <f t="shared" si="5"/>
        <v>-</v>
      </c>
      <c r="V11" s="21"/>
      <c r="W11" s="102">
        <f t="shared" si="6"/>
      </c>
      <c r="X11" s="108">
        <f>Y11+Z11/100</f>
        <v>6.11</v>
      </c>
      <c r="Y11" s="109">
        <v>6</v>
      </c>
      <c r="Z11" s="109">
        <v>11</v>
      </c>
      <c r="AA11" s="110" t="s">
        <v>36</v>
      </c>
      <c r="AB11" s="111">
        <f>A20</f>
        <v>0</v>
      </c>
      <c r="AC11" s="112">
        <f t="shared" si="9"/>
        <v>0</v>
      </c>
      <c r="AD11" s="113"/>
      <c r="AE11" s="114"/>
      <c r="AF11" s="115" t="str">
        <f>B36</f>
        <v> Squaddara G.</v>
      </c>
    </row>
    <row r="12" spans="1:32" ht="13.5" thickBot="1">
      <c r="A12" s="76" t="str">
        <f>B5</f>
        <v>Longo</v>
      </c>
      <c r="B12" s="77" t="str">
        <f>B6</f>
        <v> La Torre C.</v>
      </c>
      <c r="C12" s="156"/>
      <c r="D12" s="79">
        <v>4</v>
      </c>
      <c r="E12" s="80">
        <v>1</v>
      </c>
      <c r="F12" s="158">
        <f aca="true" t="shared" si="10" ref="F12:F17">IF(D12&gt;E12,1,0)</f>
        <v>1</v>
      </c>
      <c r="G12" s="158">
        <f aca="true" t="shared" si="11" ref="G12:G17">IF(D12=E12,1,0)</f>
        <v>0</v>
      </c>
      <c r="H12" s="158">
        <f aca="true" t="shared" si="12" ref="H12:H17">IF(D12&lt;E12,1,0)</f>
        <v>0</v>
      </c>
      <c r="I12" s="189"/>
      <c r="J12" s="190"/>
      <c r="K12" s="212"/>
      <c r="L12" s="213"/>
      <c r="N12" s="11">
        <f>N1+O12/100</f>
        <v>1.1</v>
      </c>
      <c r="O12" s="12">
        <v>10</v>
      </c>
      <c r="P12" s="13" t="str">
        <f t="shared" si="0"/>
        <v>I</v>
      </c>
      <c r="Q12" s="13" t="str">
        <f t="shared" si="1"/>
        <v>Chiara</v>
      </c>
      <c r="R12" s="13" t="str">
        <f t="shared" si="2"/>
        <v>Natoli R.</v>
      </c>
      <c r="S12" s="13">
        <f t="shared" si="3"/>
        <v>0</v>
      </c>
      <c r="T12" s="13">
        <f t="shared" si="4"/>
        <v>0</v>
      </c>
      <c r="U12" s="14" t="str">
        <f t="shared" si="5"/>
        <v>-</v>
      </c>
      <c r="V12" s="21"/>
      <c r="W12" s="102">
        <f t="shared" si="6"/>
      </c>
      <c r="X12" s="116">
        <f>Y12+Z12/100</f>
        <v>6.12</v>
      </c>
      <c r="Y12" s="117">
        <v>6</v>
      </c>
      <c r="Z12" s="117">
        <v>12</v>
      </c>
      <c r="AA12" s="118" t="s">
        <v>36</v>
      </c>
      <c r="AB12" s="119" t="str">
        <f>A21</f>
        <v> La Torre C.</v>
      </c>
      <c r="AC12" s="120" t="str">
        <f t="shared" si="9"/>
        <v>Calabrò S.</v>
      </c>
      <c r="AD12" s="121"/>
      <c r="AE12" s="122"/>
      <c r="AF12" s="123" t="str">
        <f>B37</f>
        <v>Diletti</v>
      </c>
    </row>
    <row r="13" spans="1:32" ht="13.5" thickBot="1">
      <c r="A13" s="82" t="str">
        <f>B7</f>
        <v>Giliberto</v>
      </c>
      <c r="B13" s="83" t="str">
        <f>B8</f>
        <v>Calabrò S.</v>
      </c>
      <c r="C13" s="159"/>
      <c r="D13" s="58">
        <v>1</v>
      </c>
      <c r="E13" s="85">
        <f>AE4</f>
        <v>0</v>
      </c>
      <c r="F13" s="158">
        <f t="shared" si="10"/>
        <v>1</v>
      </c>
      <c r="G13" s="158">
        <f t="shared" si="11"/>
        <v>0</v>
      </c>
      <c r="H13" s="158">
        <f t="shared" si="12"/>
        <v>0</v>
      </c>
      <c r="I13" s="187"/>
      <c r="J13" s="188"/>
      <c r="K13" s="214"/>
      <c r="L13" s="215"/>
      <c r="N13" s="11">
        <f>N1+O13/100</f>
        <v>1.11</v>
      </c>
      <c r="O13" s="15">
        <v>11</v>
      </c>
      <c r="P13" s="13" t="str">
        <f t="shared" si="0"/>
        <v>-</v>
      </c>
      <c r="Q13" s="13" t="str">
        <f t="shared" si="1"/>
        <v>-</v>
      </c>
      <c r="R13" s="13" t="str">
        <f t="shared" si="2"/>
        <v>-</v>
      </c>
      <c r="S13" s="13" t="str">
        <f t="shared" si="3"/>
        <v>-</v>
      </c>
      <c r="T13" s="13" t="str">
        <f t="shared" si="4"/>
        <v>-</v>
      </c>
      <c r="U13" s="14" t="str">
        <f t="shared" si="5"/>
        <v>-</v>
      </c>
      <c r="V13" s="21"/>
      <c r="W13" s="21"/>
      <c r="Z13" s="125"/>
      <c r="AA13" s="125"/>
      <c r="AB13" s="126"/>
      <c r="AC13" s="126"/>
      <c r="AD13" s="127"/>
      <c r="AE13" s="127"/>
      <c r="AF13" s="126"/>
    </row>
    <row r="14" spans="1:32" ht="13.5" thickBot="1">
      <c r="A14" s="76"/>
      <c r="B14" s="77"/>
      <c r="C14" s="156"/>
      <c r="D14" s="46"/>
      <c r="E14" s="157"/>
      <c r="F14" s="158">
        <f t="shared" si="10"/>
        <v>0</v>
      </c>
      <c r="G14" s="158">
        <f t="shared" si="11"/>
        <v>1</v>
      </c>
      <c r="H14" s="158">
        <f t="shared" si="12"/>
        <v>0</v>
      </c>
      <c r="I14" s="194"/>
      <c r="J14" s="195"/>
      <c r="K14" s="214"/>
      <c r="L14" s="215"/>
      <c r="N14" s="16">
        <f>N1+O14/100</f>
        <v>1.12</v>
      </c>
      <c r="O14" s="17">
        <v>12</v>
      </c>
      <c r="P14" s="18" t="str">
        <f t="shared" si="0"/>
        <v>-</v>
      </c>
      <c r="Q14" s="18" t="str">
        <f t="shared" si="1"/>
        <v>-</v>
      </c>
      <c r="R14" s="18" t="str">
        <f t="shared" si="2"/>
        <v>-</v>
      </c>
      <c r="S14" s="18" t="str">
        <f t="shared" si="3"/>
        <v>-</v>
      </c>
      <c r="T14" s="18" t="str">
        <f t="shared" si="4"/>
        <v>-</v>
      </c>
      <c r="U14" s="19" t="str">
        <f t="shared" si="5"/>
        <v>-</v>
      </c>
      <c r="V14" s="21"/>
      <c r="W14" s="21"/>
      <c r="Z14" s="125"/>
      <c r="AA14" s="125"/>
      <c r="AB14" s="126"/>
      <c r="AC14" s="126"/>
      <c r="AD14" s="127"/>
      <c r="AE14" s="127"/>
      <c r="AF14" s="126"/>
    </row>
    <row r="15" spans="1:32" ht="13.5" thickBot="1">
      <c r="A15" s="82" t="str">
        <f>B6</f>
        <v> La Torre C.</v>
      </c>
      <c r="B15" s="83" t="str">
        <f>B7</f>
        <v>Giliberto</v>
      </c>
      <c r="C15" s="159"/>
      <c r="D15" s="58">
        <v>4</v>
      </c>
      <c r="E15" s="85">
        <v>2</v>
      </c>
      <c r="F15" s="158">
        <f t="shared" si="10"/>
        <v>1</v>
      </c>
      <c r="G15" s="158">
        <f t="shared" si="11"/>
        <v>0</v>
      </c>
      <c r="H15" s="158">
        <f t="shared" si="12"/>
        <v>0</v>
      </c>
      <c r="I15" s="187"/>
      <c r="J15" s="188"/>
      <c r="K15" s="214"/>
      <c r="L15" s="215"/>
      <c r="N15" s="20"/>
      <c r="Q15" s="21"/>
      <c r="R15" s="21"/>
      <c r="V15" s="21"/>
      <c r="W15" s="21"/>
      <c r="Z15" s="125"/>
      <c r="AA15" s="125"/>
      <c r="AB15" s="126"/>
      <c r="AC15" s="126"/>
      <c r="AD15" s="127"/>
      <c r="AE15" s="127"/>
      <c r="AF15" s="126"/>
    </row>
    <row r="16" spans="1:32" s="88" customFormat="1" ht="13.5" customHeight="1" thickBot="1">
      <c r="A16" s="76"/>
      <c r="B16" s="77"/>
      <c r="C16" s="156"/>
      <c r="D16" s="46"/>
      <c r="E16" s="157"/>
      <c r="F16" s="158">
        <f t="shared" si="10"/>
        <v>0</v>
      </c>
      <c r="G16" s="158">
        <f t="shared" si="11"/>
        <v>1</v>
      </c>
      <c r="H16" s="158">
        <f t="shared" si="12"/>
        <v>0</v>
      </c>
      <c r="I16" s="194"/>
      <c r="J16" s="195"/>
      <c r="K16" s="214"/>
      <c r="L16" s="215"/>
      <c r="M16" s="21"/>
      <c r="N16" s="1">
        <v>2</v>
      </c>
      <c r="O16" s="207" t="s">
        <v>79</v>
      </c>
      <c r="P16" s="208"/>
      <c r="Q16" s="208"/>
      <c r="R16" s="208"/>
      <c r="S16" s="208"/>
      <c r="T16" s="208"/>
      <c r="U16" s="209"/>
      <c r="V16" s="21"/>
      <c r="W16" s="21"/>
      <c r="X16" s="128"/>
      <c r="Y16" s="128"/>
      <c r="Z16" s="125"/>
      <c r="AA16" s="125"/>
      <c r="AB16" s="126"/>
      <c r="AC16" s="126"/>
      <c r="AD16" s="127"/>
      <c r="AE16" s="127"/>
      <c r="AF16" s="126"/>
    </row>
    <row r="17" spans="1:32" ht="13.5" thickBot="1">
      <c r="A17" s="82" t="str">
        <f>B5</f>
        <v>Longo</v>
      </c>
      <c r="B17" s="83" t="str">
        <f>B7</f>
        <v>Giliberto</v>
      </c>
      <c r="C17" s="159"/>
      <c r="D17" s="58">
        <v>4</v>
      </c>
      <c r="E17" s="85">
        <v>2</v>
      </c>
      <c r="F17" s="158">
        <f t="shared" si="10"/>
        <v>1</v>
      </c>
      <c r="G17" s="158">
        <f t="shared" si="11"/>
        <v>0</v>
      </c>
      <c r="H17" s="158">
        <f t="shared" si="12"/>
        <v>0</v>
      </c>
      <c r="I17" s="187"/>
      <c r="J17" s="188"/>
      <c r="K17" s="214"/>
      <c r="L17" s="215"/>
      <c r="M17" s="88"/>
      <c r="N17" s="22" t="s">
        <v>80</v>
      </c>
      <c r="O17" s="3" t="s">
        <v>81</v>
      </c>
      <c r="P17" s="3" t="s">
        <v>82</v>
      </c>
      <c r="Q17" s="4" t="s">
        <v>83</v>
      </c>
      <c r="R17" s="4" t="s">
        <v>84</v>
      </c>
      <c r="S17" s="5" t="s">
        <v>85</v>
      </c>
      <c r="T17" s="5"/>
      <c r="U17" s="3" t="s">
        <v>24</v>
      </c>
      <c r="V17" s="21"/>
      <c r="W17" s="21"/>
      <c r="Z17" s="125"/>
      <c r="AA17" s="125"/>
      <c r="AB17" s="126"/>
      <c r="AC17" s="126"/>
      <c r="AD17" s="127"/>
      <c r="AE17" s="127"/>
      <c r="AF17" s="126"/>
    </row>
    <row r="18" spans="1:32" s="92" customFormat="1" ht="12.75">
      <c r="A18" s="76"/>
      <c r="B18" s="77"/>
      <c r="C18" s="156"/>
      <c r="D18" s="46"/>
      <c r="E18" s="157"/>
      <c r="F18" s="158">
        <f>IF(D18&gt;E18,1,0)</f>
        <v>0</v>
      </c>
      <c r="G18" s="158">
        <f>IF(D18=E18,1,0)</f>
        <v>1</v>
      </c>
      <c r="H18" s="158">
        <f>IF(D18&lt;E18,1,0)</f>
        <v>0</v>
      </c>
      <c r="I18" s="218"/>
      <c r="J18" s="219"/>
      <c r="K18" s="214"/>
      <c r="L18" s="215"/>
      <c r="M18" s="21"/>
      <c r="N18" s="6">
        <f>N16+O18/100</f>
        <v>2.01</v>
      </c>
      <c r="O18" s="7">
        <v>1</v>
      </c>
      <c r="P18" s="8" t="str">
        <f aca="true" t="shared" si="13" ref="P18:P29">_xlfn.IFERROR(VLOOKUP(N18,$X:$AF,4,FALSE),"-")</f>
        <v>B</v>
      </c>
      <c r="Q18" s="8" t="str">
        <f aca="true" t="shared" si="14" ref="Q18:Q29">_xlfn.IFERROR(VLOOKUP(N18,$X:$AF,5,FALSE),"-")</f>
        <v>Magrì</v>
      </c>
      <c r="R18" s="9" t="str">
        <f aca="true" t="shared" si="15" ref="R18:R29">_xlfn.IFERROR(VLOOKUP(N18,$X:$AF,6,FALSE),"-")</f>
        <v>Corso A.</v>
      </c>
      <c r="S18" s="9">
        <f aca="true" t="shared" si="16" ref="S18:S29">_xlfn.IFERROR(VLOOKUP(N18,$X:$AF,7,FALSE),"-")</f>
        <v>0</v>
      </c>
      <c r="T18" s="9">
        <f aca="true" t="shared" si="17" ref="T18:T29">_xlfn.IFERROR(VLOOKUP(N18,$X:$AF,8,FALSE),"-")</f>
        <v>0</v>
      </c>
      <c r="U18" s="10" t="str">
        <f aca="true" t="shared" si="18" ref="U18:U29">_xlfn.IFERROR(VLOOKUP(N18,$X:$AF,9,FALSE),"-")</f>
        <v>Longo</v>
      </c>
      <c r="V18" s="21"/>
      <c r="W18" s="21"/>
      <c r="X18" s="128"/>
      <c r="Y18" s="128"/>
      <c r="Z18" s="125"/>
      <c r="AA18" s="125"/>
      <c r="AB18" s="126"/>
      <c r="AC18" s="126"/>
      <c r="AD18" s="127"/>
      <c r="AE18" s="127"/>
      <c r="AF18" s="126"/>
    </row>
    <row r="19" spans="1:32" ht="13.5" thickBot="1">
      <c r="A19" s="82" t="str">
        <f>B5</f>
        <v>Longo</v>
      </c>
      <c r="B19" s="83" t="str">
        <f>B8</f>
        <v>Calabrò S.</v>
      </c>
      <c r="C19" s="159"/>
      <c r="D19" s="58">
        <v>8</v>
      </c>
      <c r="E19" s="85">
        <v>1</v>
      </c>
      <c r="F19" s="158">
        <f>IF(D19&gt;E19,1,0)</f>
        <v>1</v>
      </c>
      <c r="G19" s="158">
        <f>IF(D19=E19,1,0)</f>
        <v>0</v>
      </c>
      <c r="H19" s="158">
        <f>IF(D19&lt;E19,1,0)</f>
        <v>0</v>
      </c>
      <c r="I19" s="210"/>
      <c r="J19" s="211"/>
      <c r="K19" s="214"/>
      <c r="L19" s="215"/>
      <c r="N19" s="11">
        <f>N16+O19/100</f>
        <v>2.02</v>
      </c>
      <c r="O19" s="12">
        <v>2</v>
      </c>
      <c r="P19" s="13" t="str">
        <f t="shared" si="13"/>
        <v>B</v>
      </c>
      <c r="Q19" s="13" t="str">
        <f t="shared" si="14"/>
        <v>Diletti</v>
      </c>
      <c r="R19" s="13" t="str">
        <f t="shared" si="15"/>
        <v> Squaddara G.</v>
      </c>
      <c r="S19" s="13">
        <f t="shared" si="16"/>
        <v>0</v>
      </c>
      <c r="T19" s="13">
        <f t="shared" si="17"/>
        <v>0</v>
      </c>
      <c r="U19" s="14" t="str">
        <f t="shared" si="18"/>
        <v>Calabrò S.</v>
      </c>
      <c r="V19" s="21"/>
      <c r="W19" s="21"/>
      <c r="Z19" s="125"/>
      <c r="AA19" s="125"/>
      <c r="AB19" s="126"/>
      <c r="AC19" s="126"/>
      <c r="AD19" s="127"/>
      <c r="AE19" s="127"/>
      <c r="AF19" s="126"/>
    </row>
    <row r="20" spans="1:32" ht="12.75">
      <c r="A20" s="76"/>
      <c r="B20" s="77"/>
      <c r="C20" s="156"/>
      <c r="D20" s="46"/>
      <c r="E20" s="157"/>
      <c r="F20" s="158">
        <f>IF(D20&gt;E20,1,0)</f>
        <v>0</v>
      </c>
      <c r="G20" s="158">
        <f>IF(D20=E20,1,0)</f>
        <v>1</v>
      </c>
      <c r="H20" s="158">
        <f>IF(D20&lt;E20,1,0)</f>
        <v>0</v>
      </c>
      <c r="I20" s="218"/>
      <c r="J20" s="219"/>
      <c r="K20" s="214"/>
      <c r="L20" s="215"/>
      <c r="N20" s="11">
        <f>N16+O20/100</f>
        <v>2.03</v>
      </c>
      <c r="O20" s="12">
        <v>3</v>
      </c>
      <c r="P20" s="13" t="str">
        <f t="shared" si="13"/>
        <v>D</v>
      </c>
      <c r="Q20" s="13" t="str">
        <f t="shared" si="14"/>
        <v>Russo</v>
      </c>
      <c r="R20" s="13" t="str">
        <f t="shared" si="15"/>
        <v>Giuffré</v>
      </c>
      <c r="S20" s="13">
        <f t="shared" si="16"/>
        <v>0</v>
      </c>
      <c r="T20" s="13">
        <f t="shared" si="17"/>
        <v>0</v>
      </c>
      <c r="U20" s="14" t="str">
        <f t="shared" si="18"/>
        <v>Natoli C.</v>
      </c>
      <c r="V20" s="29"/>
      <c r="W20" s="21"/>
      <c r="Z20" s="125"/>
      <c r="AA20" s="125"/>
      <c r="AB20" s="126"/>
      <c r="AC20" s="126"/>
      <c r="AD20" s="127"/>
      <c r="AE20" s="127"/>
      <c r="AF20" s="126"/>
    </row>
    <row r="21" spans="1:32" ht="13.5" thickBot="1">
      <c r="A21" s="82" t="str">
        <f>B6</f>
        <v> La Torre C.</v>
      </c>
      <c r="B21" s="83" t="str">
        <f>B8</f>
        <v>Calabrò S.</v>
      </c>
      <c r="C21" s="159"/>
      <c r="D21" s="58">
        <v>9</v>
      </c>
      <c r="E21" s="85">
        <v>2</v>
      </c>
      <c r="F21" s="158">
        <f>IF(D21&gt;E21,1,0)</f>
        <v>1</v>
      </c>
      <c r="G21" s="158">
        <f>IF(D21=E21,1,0)</f>
        <v>0</v>
      </c>
      <c r="H21" s="158">
        <f>IF(D21&lt;E21,1,0)</f>
        <v>0</v>
      </c>
      <c r="I21" s="210"/>
      <c r="J21" s="211"/>
      <c r="K21" s="216"/>
      <c r="L21" s="217"/>
      <c r="N21" s="11">
        <f>N16+O21/100</f>
        <v>2.04</v>
      </c>
      <c r="O21" s="12">
        <v>4</v>
      </c>
      <c r="P21" s="13" t="str">
        <f t="shared" si="13"/>
        <v>D</v>
      </c>
      <c r="Q21" s="13" t="str">
        <f t="shared" si="14"/>
        <v>La Torre A.</v>
      </c>
      <c r="R21" s="13" t="str">
        <f t="shared" si="15"/>
        <v> Riccobene</v>
      </c>
      <c r="S21" s="13">
        <f t="shared" si="16"/>
        <v>0</v>
      </c>
      <c r="T21" s="13">
        <f t="shared" si="17"/>
        <v>0</v>
      </c>
      <c r="U21" s="14" t="str">
        <f t="shared" si="18"/>
        <v> Frollo</v>
      </c>
      <c r="V21" s="21"/>
      <c r="W21" s="21"/>
      <c r="Y21" s="129"/>
      <c r="Z21" s="125"/>
      <c r="AA21" s="125"/>
      <c r="AB21" s="126"/>
      <c r="AC21" s="126"/>
      <c r="AD21" s="127"/>
      <c r="AE21" s="127"/>
      <c r="AF21" s="126"/>
    </row>
    <row r="22" spans="1:32" ht="13.5" thickBot="1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N22" s="11">
        <f>N16+O22/100</f>
        <v>2.05</v>
      </c>
      <c r="O22" s="12">
        <v>5</v>
      </c>
      <c r="P22" s="13" t="str">
        <f t="shared" si="13"/>
        <v>F</v>
      </c>
      <c r="Q22" s="13" t="str">
        <f t="shared" si="14"/>
        <v>Lo Presti A.</v>
      </c>
      <c r="R22" s="13" t="str">
        <f t="shared" si="15"/>
        <v>La Torre F.</v>
      </c>
      <c r="S22" s="13">
        <f t="shared" si="16"/>
        <v>0</v>
      </c>
      <c r="T22" s="13">
        <f t="shared" si="17"/>
        <v>0</v>
      </c>
      <c r="U22" s="14" t="str">
        <f t="shared" si="18"/>
        <v>Murabito</v>
      </c>
      <c r="V22" s="92"/>
      <c r="W22" s="21"/>
      <c r="Z22" s="125"/>
      <c r="AA22" s="125"/>
      <c r="AB22" s="126"/>
      <c r="AC22" s="126"/>
      <c r="AD22" s="130"/>
      <c r="AE22" s="127"/>
      <c r="AF22" s="126"/>
    </row>
    <row r="23" spans="14:32" ht="12.75">
      <c r="N23" s="11">
        <f>N16+O23/100</f>
        <v>2.06</v>
      </c>
      <c r="O23" s="12">
        <v>6</v>
      </c>
      <c r="P23" s="13" t="str">
        <f t="shared" si="13"/>
        <v>F</v>
      </c>
      <c r="Q23" s="13" t="str">
        <f t="shared" si="14"/>
        <v>Lo Cascio Giud.</v>
      </c>
      <c r="R23" s="13" t="str">
        <f t="shared" si="15"/>
        <v>Trimboli</v>
      </c>
      <c r="S23" s="13">
        <f t="shared" si="16"/>
        <v>0</v>
      </c>
      <c r="T23" s="13">
        <f t="shared" si="17"/>
        <v>0</v>
      </c>
      <c r="U23" s="14" t="str">
        <f t="shared" si="18"/>
        <v> Ielapi P.</v>
      </c>
      <c r="V23" s="21"/>
      <c r="W23" s="21"/>
      <c r="Y23" s="131"/>
      <c r="Z23" s="125"/>
      <c r="AA23" s="125"/>
      <c r="AB23" s="132"/>
      <c r="AC23" s="132"/>
      <c r="AD23" s="133"/>
      <c r="AE23" s="133"/>
      <c r="AF23" s="132"/>
    </row>
    <row r="24" spans="14:32" ht="13.5" thickBot="1">
      <c r="N24" s="11">
        <f>N16+O24/100</f>
        <v>2.07</v>
      </c>
      <c r="O24" s="15">
        <v>7</v>
      </c>
      <c r="P24" s="13" t="str">
        <f t="shared" si="13"/>
        <v>H</v>
      </c>
      <c r="Q24" s="13" t="str">
        <f t="shared" si="14"/>
        <v>Cortese</v>
      </c>
      <c r="R24" s="13" t="str">
        <f t="shared" si="15"/>
        <v>Mandanici</v>
      </c>
      <c r="S24" s="13">
        <f t="shared" si="16"/>
        <v>0</v>
      </c>
      <c r="T24" s="13">
        <f t="shared" si="17"/>
        <v>0</v>
      </c>
      <c r="U24" s="14" t="str">
        <f t="shared" si="18"/>
        <v>Gissara C.</v>
      </c>
      <c r="V24" s="21"/>
      <c r="W24" s="21"/>
      <c r="Z24" s="134"/>
      <c r="AA24" s="134"/>
      <c r="AB24" s="134"/>
      <c r="AC24" s="134"/>
      <c r="AD24" s="134"/>
      <c r="AE24" s="134"/>
      <c r="AF24" s="134"/>
    </row>
    <row r="25" spans="1:32" ht="13.5" thickBot="1">
      <c r="A25" s="26" t="s">
        <v>12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  <c r="N25" s="11">
        <f>N16+O25/100</f>
        <v>2.08</v>
      </c>
      <c r="O25" s="12">
        <v>8</v>
      </c>
      <c r="P25" s="13" t="str">
        <f t="shared" si="13"/>
        <v>H</v>
      </c>
      <c r="Q25" s="13" t="str">
        <f t="shared" si="14"/>
        <v>Cannavò</v>
      </c>
      <c r="R25" s="13" t="str">
        <f t="shared" si="15"/>
        <v>Pisasale</v>
      </c>
      <c r="S25" s="13">
        <f t="shared" si="16"/>
        <v>0</v>
      </c>
      <c r="T25" s="13">
        <f t="shared" si="17"/>
        <v>0</v>
      </c>
      <c r="U25" s="14" t="str">
        <f t="shared" si="18"/>
        <v>Lo Presti R.</v>
      </c>
      <c r="V25" s="21"/>
      <c r="W25" s="101" t="str">
        <f>IF(COUNTIF(X:X,X25)&gt;1,"X","")</f>
        <v>X</v>
      </c>
      <c r="X25" s="105"/>
      <c r="Y25" s="105"/>
      <c r="Z25" s="197" t="str">
        <f>"PARTITE "&amp;A25</f>
        <v>PARTITE GIRONE 2</v>
      </c>
      <c r="AA25" s="198"/>
      <c r="AB25" s="198"/>
      <c r="AC25" s="198"/>
      <c r="AD25" s="198"/>
      <c r="AE25" s="198"/>
      <c r="AF25" s="199"/>
    </row>
    <row r="26" spans="1:32" ht="13.5" thickBo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11">
        <f>N16+O26/100</f>
        <v>2.09</v>
      </c>
      <c r="O26" s="12">
        <v>9</v>
      </c>
      <c r="P26" s="13" t="str">
        <f t="shared" si="13"/>
        <v>-</v>
      </c>
      <c r="Q26" s="13" t="str">
        <f t="shared" si="14"/>
        <v>-</v>
      </c>
      <c r="R26" s="13" t="str">
        <f t="shared" si="15"/>
        <v>-</v>
      </c>
      <c r="S26" s="13" t="str">
        <f t="shared" si="16"/>
        <v>-</v>
      </c>
      <c r="T26" s="13" t="str">
        <f t="shared" si="17"/>
        <v>-</v>
      </c>
      <c r="U26" s="14" t="str">
        <f t="shared" si="18"/>
        <v>-</v>
      </c>
      <c r="V26" s="21"/>
      <c r="W26" s="102"/>
      <c r="X26" s="106" t="s">
        <v>80</v>
      </c>
      <c r="Y26" s="106" t="s">
        <v>78</v>
      </c>
      <c r="Z26" s="106" t="s">
        <v>23</v>
      </c>
      <c r="AA26" s="106" t="s">
        <v>35</v>
      </c>
      <c r="AB26" s="107" t="s">
        <v>74</v>
      </c>
      <c r="AC26" s="107" t="s">
        <v>74</v>
      </c>
      <c r="AD26" s="205" t="s">
        <v>11</v>
      </c>
      <c r="AE26" s="206"/>
      <c r="AF26" s="106" t="s">
        <v>24</v>
      </c>
    </row>
    <row r="27" spans="1:32" ht="13.5" thickBot="1">
      <c r="A27" s="33"/>
      <c r="B27" s="34"/>
      <c r="C27" s="35"/>
      <c r="D27" s="35"/>
      <c r="E27" s="35"/>
      <c r="F27" s="35"/>
      <c r="G27" s="36"/>
      <c r="H27" s="36"/>
      <c r="I27" s="35"/>
      <c r="J27" s="35"/>
      <c r="K27" s="35"/>
      <c r="L27" s="37"/>
      <c r="N27" s="11">
        <f>N16+O27/100</f>
        <v>2.1</v>
      </c>
      <c r="O27" s="12">
        <v>10</v>
      </c>
      <c r="P27" s="13" t="str">
        <f t="shared" si="13"/>
        <v>-</v>
      </c>
      <c r="Q27" s="13" t="str">
        <f t="shared" si="14"/>
        <v>-</v>
      </c>
      <c r="R27" s="13" t="str">
        <f t="shared" si="15"/>
        <v>-</v>
      </c>
      <c r="S27" s="13" t="str">
        <f t="shared" si="16"/>
        <v>-</v>
      </c>
      <c r="T27" s="13" t="str">
        <f t="shared" si="17"/>
        <v>-</v>
      </c>
      <c r="U27" s="14" t="str">
        <f t="shared" si="18"/>
        <v>-</v>
      </c>
      <c r="V27" s="21"/>
      <c r="W27" s="102">
        <f aca="true" t="shared" si="19" ref="W27:W32">IF(COUNTIF(X$1:X$65536,X27)&gt;1,"X","")</f>
      </c>
      <c r="X27" s="108">
        <f aca="true" t="shared" si="20" ref="X27:X32">Y27+Z27/100</f>
        <v>2.01</v>
      </c>
      <c r="Y27" s="109">
        <v>2</v>
      </c>
      <c r="Z27" s="109">
        <v>1</v>
      </c>
      <c r="AA27" s="110" t="s">
        <v>37</v>
      </c>
      <c r="AB27" s="111" t="str">
        <f aca="true" t="shared" si="21" ref="AB27:AB32">A35</f>
        <v>Magrì</v>
      </c>
      <c r="AC27" s="112" t="str">
        <f aca="true" t="shared" si="22" ref="AC27:AC32">B35</f>
        <v>Corso A.</v>
      </c>
      <c r="AD27" s="113"/>
      <c r="AE27" s="114"/>
      <c r="AF27" s="115" t="str">
        <f>B5</f>
        <v>Longo</v>
      </c>
    </row>
    <row r="28" spans="1:32" ht="13.5" thickBot="1">
      <c r="A28" s="33"/>
      <c r="B28" s="38" t="s">
        <v>74</v>
      </c>
      <c r="C28" s="39" t="s">
        <v>1</v>
      </c>
      <c r="D28" s="40" t="s">
        <v>2</v>
      </c>
      <c r="E28" s="40" t="s">
        <v>3</v>
      </c>
      <c r="F28" s="41" t="s">
        <v>4</v>
      </c>
      <c r="G28" s="41" t="s">
        <v>5</v>
      </c>
      <c r="H28" s="41" t="s">
        <v>6</v>
      </c>
      <c r="I28" s="40" t="s">
        <v>7</v>
      </c>
      <c r="J28" s="42" t="s">
        <v>8</v>
      </c>
      <c r="K28" s="43"/>
      <c r="L28" s="38" t="s">
        <v>99</v>
      </c>
      <c r="N28" s="11">
        <f>N16+O28/100</f>
        <v>2.11</v>
      </c>
      <c r="O28" s="15">
        <v>11</v>
      </c>
      <c r="P28" s="13" t="str">
        <f t="shared" si="13"/>
        <v>-</v>
      </c>
      <c r="Q28" s="13" t="str">
        <f t="shared" si="14"/>
        <v>-</v>
      </c>
      <c r="R28" s="13" t="str">
        <f t="shared" si="15"/>
        <v>-</v>
      </c>
      <c r="S28" s="13" t="str">
        <f t="shared" si="16"/>
        <v>-</v>
      </c>
      <c r="T28" s="13" t="str">
        <f t="shared" si="17"/>
        <v>-</v>
      </c>
      <c r="U28" s="14" t="str">
        <f t="shared" si="18"/>
        <v>-</v>
      </c>
      <c r="V28" s="21"/>
      <c r="W28" s="102">
        <f t="shared" si="19"/>
      </c>
      <c r="X28" s="116">
        <f t="shared" si="20"/>
        <v>2.02</v>
      </c>
      <c r="Y28" s="117">
        <v>2</v>
      </c>
      <c r="Z28" s="117">
        <v>2</v>
      </c>
      <c r="AA28" s="118" t="s">
        <v>37</v>
      </c>
      <c r="AB28" s="119" t="str">
        <f t="shared" si="21"/>
        <v>Diletti</v>
      </c>
      <c r="AC28" s="120" t="str">
        <f t="shared" si="22"/>
        <v> Squaddara G.</v>
      </c>
      <c r="AD28" s="121"/>
      <c r="AE28" s="122"/>
      <c r="AF28" s="123" t="str">
        <f>B8</f>
        <v>Calabrò S.</v>
      </c>
    </row>
    <row r="29" spans="1:32" ht="13.5" thickBot="1">
      <c r="A29" s="44">
        <f>C29*1000+J29*50+H29+0.9</f>
        <v>7410.9</v>
      </c>
      <c r="B29" s="45" t="str">
        <f>Player!A2</f>
        <v>Magrì</v>
      </c>
      <c r="C29" s="46">
        <f>3*E29+F29</f>
        <v>7</v>
      </c>
      <c r="D29" s="47">
        <f>SUM(E29:G29)</f>
        <v>3</v>
      </c>
      <c r="E29" s="47">
        <f>SUM(F35+F37+F39)</f>
        <v>2</v>
      </c>
      <c r="F29" s="48">
        <f>SUM(G35+G37+G39)</f>
        <v>1</v>
      </c>
      <c r="G29" s="48">
        <f>SUM(H35+H37+H39)</f>
        <v>0</v>
      </c>
      <c r="H29" s="48">
        <f>SUM(D35+D37+D39)</f>
        <v>10</v>
      </c>
      <c r="I29" s="47">
        <f>SUM(E35+E37+E39)</f>
        <v>2</v>
      </c>
      <c r="J29" s="49">
        <f>H29-I29</f>
        <v>8</v>
      </c>
      <c r="K29" s="50" t="s">
        <v>26</v>
      </c>
      <c r="L29" s="51" t="s">
        <v>116</v>
      </c>
      <c r="N29" s="16">
        <f>N16+O29/100</f>
        <v>2.12</v>
      </c>
      <c r="O29" s="17">
        <v>12</v>
      </c>
      <c r="P29" s="18" t="str">
        <f t="shared" si="13"/>
        <v>-</v>
      </c>
      <c r="Q29" s="18" t="str">
        <f t="shared" si="14"/>
        <v>-</v>
      </c>
      <c r="R29" s="18" t="str">
        <f t="shared" si="15"/>
        <v>-</v>
      </c>
      <c r="S29" s="18" t="str">
        <f t="shared" si="16"/>
        <v>-</v>
      </c>
      <c r="T29" s="18" t="str">
        <f t="shared" si="17"/>
        <v>-</v>
      </c>
      <c r="U29" s="19" t="str">
        <f t="shared" si="18"/>
        <v>-</v>
      </c>
      <c r="V29" s="21"/>
      <c r="W29" s="102">
        <f t="shared" si="19"/>
      </c>
      <c r="X29" s="108">
        <f t="shared" si="20"/>
        <v>4.01</v>
      </c>
      <c r="Y29" s="109">
        <v>4</v>
      </c>
      <c r="Z29" s="109">
        <v>1</v>
      </c>
      <c r="AA29" s="110" t="s">
        <v>37</v>
      </c>
      <c r="AB29" s="111" t="str">
        <f t="shared" si="21"/>
        <v>Magrì</v>
      </c>
      <c r="AC29" s="112" t="str">
        <f t="shared" si="22"/>
        <v>Diletti</v>
      </c>
      <c r="AD29" s="113"/>
      <c r="AE29" s="114"/>
      <c r="AF29" s="115" t="str">
        <f>B6</f>
        <v> La Torre C.</v>
      </c>
    </row>
    <row r="30" spans="1:32" ht="13.5" thickBot="1">
      <c r="A30" s="44">
        <f>C30*1000+J30*50+H30+0.8</f>
        <v>5055.8</v>
      </c>
      <c r="B30" s="52" t="str">
        <f>Player!A17</f>
        <v>Corso A.</v>
      </c>
      <c r="C30" s="53">
        <f>3*E30+F30</f>
        <v>5</v>
      </c>
      <c r="D30" s="54">
        <f>SUM(E30:G30)</f>
        <v>3</v>
      </c>
      <c r="E30" s="54">
        <f>SUM(H35+F38+F40)</f>
        <v>1</v>
      </c>
      <c r="F30" s="55">
        <f>SUM(G35+G38+G40)</f>
        <v>2</v>
      </c>
      <c r="G30" s="55">
        <f>SUM(F35+H38+H40)</f>
        <v>0</v>
      </c>
      <c r="H30" s="55">
        <f>SUM(E35+D38+D40)</f>
        <v>5</v>
      </c>
      <c r="I30" s="55">
        <f>SUM(D35+E38+E40)</f>
        <v>4</v>
      </c>
      <c r="J30" s="56">
        <f>H30-I30</f>
        <v>1</v>
      </c>
      <c r="K30" s="50" t="s">
        <v>27</v>
      </c>
      <c r="L30" s="51" t="s">
        <v>177</v>
      </c>
      <c r="N30" s="20"/>
      <c r="Q30" s="21"/>
      <c r="R30" s="21"/>
      <c r="V30" s="21"/>
      <c r="W30" s="102">
        <f t="shared" si="19"/>
      </c>
      <c r="X30" s="116">
        <f t="shared" si="20"/>
        <v>4.02</v>
      </c>
      <c r="Y30" s="117">
        <v>4</v>
      </c>
      <c r="Z30" s="117">
        <v>2</v>
      </c>
      <c r="AA30" s="118" t="s">
        <v>37</v>
      </c>
      <c r="AB30" s="119" t="str">
        <f t="shared" si="21"/>
        <v>Corso A.</v>
      </c>
      <c r="AC30" s="120" t="str">
        <f t="shared" si="22"/>
        <v> Squaddara G.</v>
      </c>
      <c r="AD30" s="121"/>
      <c r="AE30" s="122"/>
      <c r="AF30" s="123" t="str">
        <f>B7</f>
        <v>Giliberto</v>
      </c>
    </row>
    <row r="31" spans="1:32" s="29" customFormat="1" ht="13.5" customHeight="1" thickBot="1">
      <c r="A31" s="44">
        <f>C31*1000+J31*50+H31+0.7</f>
        <v>4004.7</v>
      </c>
      <c r="B31" s="52" t="str">
        <f>Player!A20</f>
        <v>Diletti</v>
      </c>
      <c r="C31" s="53">
        <f>3*E31+F31</f>
        <v>4</v>
      </c>
      <c r="D31" s="54">
        <f>SUM(E31:G31)</f>
        <v>3</v>
      </c>
      <c r="E31" s="54">
        <f>SUM(F36+H37+H40)</f>
        <v>1</v>
      </c>
      <c r="F31" s="55">
        <f>SUM(G36+G37+G40)</f>
        <v>1</v>
      </c>
      <c r="G31" s="55">
        <f>SUM(H36+F37+F40)</f>
        <v>1</v>
      </c>
      <c r="H31" s="55">
        <f>SUM(D36+E37+E40)</f>
        <v>4</v>
      </c>
      <c r="I31" s="55">
        <f>SUM(E36+D37+D40)</f>
        <v>4</v>
      </c>
      <c r="J31" s="56">
        <f>H31-I31</f>
        <v>0</v>
      </c>
      <c r="K31" s="50" t="s">
        <v>28</v>
      </c>
      <c r="L31" s="51" t="s">
        <v>161</v>
      </c>
      <c r="N31" s="1">
        <v>3</v>
      </c>
      <c r="O31" s="207" t="s">
        <v>79</v>
      </c>
      <c r="P31" s="208"/>
      <c r="Q31" s="208"/>
      <c r="R31" s="208"/>
      <c r="S31" s="208"/>
      <c r="T31" s="208"/>
      <c r="U31" s="209"/>
      <c r="V31" s="21"/>
      <c r="W31" s="102">
        <f t="shared" si="19"/>
      </c>
      <c r="X31" s="108">
        <f t="shared" si="20"/>
        <v>6.01</v>
      </c>
      <c r="Y31" s="109">
        <v>6</v>
      </c>
      <c r="Z31" s="109">
        <v>1</v>
      </c>
      <c r="AA31" s="110" t="s">
        <v>37</v>
      </c>
      <c r="AB31" s="111" t="str">
        <f t="shared" si="21"/>
        <v>Magrì</v>
      </c>
      <c r="AC31" s="112" t="str">
        <f t="shared" si="22"/>
        <v> Squaddara G.</v>
      </c>
      <c r="AD31" s="113"/>
      <c r="AE31" s="114"/>
      <c r="AF31" s="115" t="str">
        <f>B8</f>
        <v>Calabrò S.</v>
      </c>
    </row>
    <row r="32" spans="1:32" ht="13.5" thickBot="1">
      <c r="A32" s="44">
        <f>C32*1000+J32*50+H32+0.6</f>
        <v>-448.4</v>
      </c>
      <c r="B32" s="57" t="str">
        <f>Player!A35</f>
        <v> Squaddara G.</v>
      </c>
      <c r="C32" s="58">
        <f>3*E32+F32</f>
        <v>0</v>
      </c>
      <c r="D32" s="59">
        <f>SUM(E32:G32)</f>
        <v>3</v>
      </c>
      <c r="E32" s="59">
        <f>SUM(H36+H38+H39)</f>
        <v>0</v>
      </c>
      <c r="F32" s="59">
        <f>SUM(G36+G38+G39)</f>
        <v>0</v>
      </c>
      <c r="G32" s="60">
        <f>SUM(F36+F38+F39)</f>
        <v>3</v>
      </c>
      <c r="H32" s="60">
        <f>SUM(E36+E38+E39)</f>
        <v>1</v>
      </c>
      <c r="I32" s="60">
        <f>SUM(D36+D38+D39)</f>
        <v>10</v>
      </c>
      <c r="J32" s="61">
        <f>H32-I32</f>
        <v>-9</v>
      </c>
      <c r="K32" s="62" t="s">
        <v>61</v>
      </c>
      <c r="L32" s="63" t="s">
        <v>178</v>
      </c>
      <c r="N32" s="22" t="s">
        <v>80</v>
      </c>
      <c r="O32" s="3" t="s">
        <v>81</v>
      </c>
      <c r="P32" s="3" t="s">
        <v>82</v>
      </c>
      <c r="Q32" s="4" t="s">
        <v>83</v>
      </c>
      <c r="R32" s="4" t="s">
        <v>84</v>
      </c>
      <c r="S32" s="5" t="s">
        <v>85</v>
      </c>
      <c r="T32" s="5"/>
      <c r="U32" s="3" t="s">
        <v>24</v>
      </c>
      <c r="V32" s="21"/>
      <c r="W32" s="103">
        <f t="shared" si="19"/>
      </c>
      <c r="X32" s="116">
        <f t="shared" si="20"/>
        <v>6.02</v>
      </c>
      <c r="Y32" s="117">
        <v>6</v>
      </c>
      <c r="Z32" s="117">
        <v>2</v>
      </c>
      <c r="AA32" s="118" t="s">
        <v>37</v>
      </c>
      <c r="AB32" s="119" t="str">
        <f t="shared" si="21"/>
        <v>Corso A.</v>
      </c>
      <c r="AC32" s="120" t="str">
        <f t="shared" si="22"/>
        <v>Diletti</v>
      </c>
      <c r="AD32" s="121"/>
      <c r="AE32" s="122"/>
      <c r="AF32" s="123" t="str">
        <f>B7</f>
        <v>Giliberto</v>
      </c>
    </row>
    <row r="33" spans="1:32" s="92" customFormat="1" ht="13.5" thickBot="1">
      <c r="A33" s="64"/>
      <c r="B33" s="65"/>
      <c r="C33" s="66"/>
      <c r="D33" s="66"/>
      <c r="E33" s="66"/>
      <c r="F33" s="67"/>
      <c r="G33" s="67"/>
      <c r="H33" s="68"/>
      <c r="I33" s="66"/>
      <c r="J33" s="66"/>
      <c r="K33" s="69"/>
      <c r="L33" s="70"/>
      <c r="N33" s="6">
        <f>N31+O33/100</f>
        <v>3.01</v>
      </c>
      <c r="O33" s="7">
        <v>1</v>
      </c>
      <c r="P33" s="8" t="str">
        <f aca="true" t="shared" si="23" ref="P33:P44">_xlfn.IFERROR(VLOOKUP(N33,$X:$AF,4,FALSE),"-")</f>
        <v>A</v>
      </c>
      <c r="Q33" s="8">
        <f aca="true" t="shared" si="24" ref="Q33:Q44">_xlfn.IFERROR(VLOOKUP(N33,$X:$AF,5,FALSE),"-")</f>
        <v>0</v>
      </c>
      <c r="R33" s="9">
        <f aca="true" t="shared" si="25" ref="R33:R44">_xlfn.IFERROR(VLOOKUP(N33,$X:$AF,6,FALSE),"-")</f>
        <v>0</v>
      </c>
      <c r="S33" s="9">
        <f aca="true" t="shared" si="26" ref="S33:S44">_xlfn.IFERROR(VLOOKUP(N33,$X:$AF,7,FALSE),"-")</f>
        <v>0</v>
      </c>
      <c r="T33" s="9">
        <f aca="true" t="shared" si="27" ref="T33:T44">_xlfn.IFERROR(VLOOKUP(N33,$X:$AF,8,FALSE),"-")</f>
        <v>0</v>
      </c>
      <c r="U33" s="10" t="str">
        <f aca="true" t="shared" si="28" ref="U33:U44">_xlfn.IFERROR(VLOOKUP(N33,$X:$AF,9,FALSE),"-")</f>
        <v>Corso A.</v>
      </c>
      <c r="V33" s="21"/>
      <c r="W33" s="71"/>
      <c r="X33" s="128"/>
      <c r="Y33" s="128"/>
      <c r="Z33" s="125"/>
      <c r="AA33" s="125"/>
      <c r="AB33" s="135"/>
      <c r="AC33" s="135"/>
      <c r="AD33" s="127"/>
      <c r="AE33" s="127"/>
      <c r="AF33" s="127"/>
    </row>
    <row r="34" spans="1:32" ht="13.5" thickBot="1">
      <c r="A34" s="72" t="s">
        <v>74</v>
      </c>
      <c r="B34" s="73" t="s">
        <v>74</v>
      </c>
      <c r="C34" s="74"/>
      <c r="D34" s="191" t="s">
        <v>11</v>
      </c>
      <c r="E34" s="192"/>
      <c r="F34" s="34"/>
      <c r="G34" s="75"/>
      <c r="H34" s="34"/>
      <c r="I34" s="191" t="s">
        <v>24</v>
      </c>
      <c r="J34" s="193"/>
      <c r="K34" s="191" t="s">
        <v>100</v>
      </c>
      <c r="L34" s="192"/>
      <c r="N34" s="11">
        <f>N31+O34/100</f>
        <v>3.02</v>
      </c>
      <c r="O34" s="12">
        <v>2</v>
      </c>
      <c r="P34" s="13" t="str">
        <f t="shared" si="23"/>
        <v>A</v>
      </c>
      <c r="Q34" s="13" t="str">
        <f t="shared" si="24"/>
        <v> La Torre C.</v>
      </c>
      <c r="R34" s="13" t="str">
        <f t="shared" si="25"/>
        <v>Giliberto</v>
      </c>
      <c r="S34" s="13">
        <f t="shared" si="26"/>
        <v>0</v>
      </c>
      <c r="T34" s="13">
        <f t="shared" si="27"/>
        <v>0</v>
      </c>
      <c r="U34" s="14" t="str">
        <f t="shared" si="28"/>
        <v>Diletti</v>
      </c>
      <c r="V34" s="21"/>
      <c r="W34" s="21"/>
      <c r="Z34" s="132"/>
      <c r="AA34" s="132"/>
      <c r="AB34" s="136"/>
      <c r="AC34" s="136"/>
      <c r="AD34" s="132"/>
      <c r="AE34" s="132"/>
      <c r="AF34" s="132"/>
    </row>
    <row r="35" spans="1:32" ht="12.75">
      <c r="A35" s="76" t="str">
        <f>B29</f>
        <v>Magrì</v>
      </c>
      <c r="B35" s="77" t="str">
        <f>B30</f>
        <v>Corso A.</v>
      </c>
      <c r="C35" s="78"/>
      <c r="D35" s="79">
        <v>2</v>
      </c>
      <c r="E35" s="80">
        <v>2</v>
      </c>
      <c r="F35" s="81">
        <f aca="true" t="shared" si="29" ref="F35:F40">IF(D35&gt;E35,1,0)</f>
        <v>0</v>
      </c>
      <c r="G35" s="81">
        <f aca="true" t="shared" si="30" ref="G35:G40">IF(D35=E35,1,0)</f>
        <v>1</v>
      </c>
      <c r="H35" s="81">
        <f aca="true" t="shared" si="31" ref="H35:H40">IF(D35&lt;E35,1,0)</f>
        <v>0</v>
      </c>
      <c r="I35" s="189"/>
      <c r="J35" s="190"/>
      <c r="K35" s="200"/>
      <c r="L35" s="201"/>
      <c r="N35" s="11">
        <f>N31+O35/100</f>
        <v>3.03</v>
      </c>
      <c r="O35" s="12">
        <v>3</v>
      </c>
      <c r="P35" s="13" t="str">
        <f t="shared" si="23"/>
        <v>C</v>
      </c>
      <c r="Q35" s="13" t="str">
        <f t="shared" si="24"/>
        <v>Natoli C.</v>
      </c>
      <c r="R35" s="13" t="str">
        <f t="shared" si="25"/>
        <v> Torre</v>
      </c>
      <c r="S35" s="13">
        <f t="shared" si="26"/>
        <v>0</v>
      </c>
      <c r="T35" s="13">
        <f t="shared" si="27"/>
        <v>0</v>
      </c>
      <c r="U35" s="14" t="str">
        <f t="shared" si="28"/>
        <v>Giuffré</v>
      </c>
      <c r="V35" s="21"/>
      <c r="W35" s="21"/>
      <c r="Z35" s="134"/>
      <c r="AA35" s="134"/>
      <c r="AB35" s="134"/>
      <c r="AC35" s="134"/>
      <c r="AD35" s="134"/>
      <c r="AE35" s="134"/>
      <c r="AF35" s="134"/>
    </row>
    <row r="36" spans="1:32" ht="13.5" thickBot="1">
      <c r="A36" s="82" t="str">
        <f>B31</f>
        <v>Diletti</v>
      </c>
      <c r="B36" s="83" t="str">
        <f>B32</f>
        <v> Squaddara G.</v>
      </c>
      <c r="C36" s="84"/>
      <c r="D36" s="58">
        <v>3</v>
      </c>
      <c r="E36" s="85">
        <f>AE28</f>
        <v>0</v>
      </c>
      <c r="F36" s="81">
        <f t="shared" si="29"/>
        <v>1</v>
      </c>
      <c r="G36" s="81">
        <f t="shared" si="30"/>
        <v>0</v>
      </c>
      <c r="H36" s="81">
        <f t="shared" si="31"/>
        <v>0</v>
      </c>
      <c r="I36" s="187"/>
      <c r="J36" s="188"/>
      <c r="K36" s="200"/>
      <c r="L36" s="201"/>
      <c r="N36" s="11">
        <f>N31+O36/100</f>
        <v>3.04</v>
      </c>
      <c r="O36" s="12">
        <v>4</v>
      </c>
      <c r="P36" s="13" t="str">
        <f t="shared" si="23"/>
        <v>C</v>
      </c>
      <c r="Q36" s="13" t="str">
        <f t="shared" si="24"/>
        <v>Bagnato</v>
      </c>
      <c r="R36" s="13" t="str">
        <f t="shared" si="25"/>
        <v> Frollo</v>
      </c>
      <c r="S36" s="13">
        <f t="shared" si="26"/>
        <v>0</v>
      </c>
      <c r="T36" s="13">
        <f t="shared" si="27"/>
        <v>0</v>
      </c>
      <c r="U36" s="14" t="str">
        <f t="shared" si="28"/>
        <v>La Torre A.</v>
      </c>
      <c r="V36" s="21"/>
      <c r="W36" s="21"/>
      <c r="Y36" s="129"/>
      <c r="Z36" s="137"/>
      <c r="AA36" s="137"/>
      <c r="AB36" s="138"/>
      <c r="AC36" s="138"/>
      <c r="AD36" s="127"/>
      <c r="AE36" s="127"/>
      <c r="AF36" s="137"/>
    </row>
    <row r="37" spans="1:32" ht="12.75">
      <c r="A37" s="86" t="str">
        <f>B29</f>
        <v>Magrì</v>
      </c>
      <c r="B37" s="87" t="str">
        <f>B31</f>
        <v>Diletti</v>
      </c>
      <c r="C37" s="78"/>
      <c r="D37" s="79">
        <v>3</v>
      </c>
      <c r="E37" s="80">
        <f>AE32</f>
        <v>0</v>
      </c>
      <c r="F37" s="81">
        <f t="shared" si="29"/>
        <v>1</v>
      </c>
      <c r="G37" s="81">
        <f t="shared" si="30"/>
        <v>0</v>
      </c>
      <c r="H37" s="81">
        <f t="shared" si="31"/>
        <v>0</v>
      </c>
      <c r="I37" s="194"/>
      <c r="J37" s="195"/>
      <c r="K37" s="200"/>
      <c r="L37" s="201"/>
      <c r="N37" s="11">
        <f>N31+O37/100</f>
        <v>3.05</v>
      </c>
      <c r="O37" s="12">
        <v>5</v>
      </c>
      <c r="P37" s="13" t="str">
        <f t="shared" si="23"/>
        <v>E</v>
      </c>
      <c r="Q37" s="13" t="str">
        <f t="shared" si="24"/>
        <v>Murabito</v>
      </c>
      <c r="R37" s="13" t="str">
        <f t="shared" si="25"/>
        <v>Currò S.</v>
      </c>
      <c r="S37" s="13">
        <f t="shared" si="26"/>
        <v>0</v>
      </c>
      <c r="T37" s="13">
        <f t="shared" si="27"/>
        <v>0</v>
      </c>
      <c r="U37" s="14" t="str">
        <f t="shared" si="28"/>
        <v>La Torre F.</v>
      </c>
      <c r="V37" s="21"/>
      <c r="W37" s="21"/>
      <c r="Z37" s="125"/>
      <c r="AA37" s="125"/>
      <c r="AB37" s="135"/>
      <c r="AC37" s="135"/>
      <c r="AD37" s="127"/>
      <c r="AE37" s="127"/>
      <c r="AF37" s="127"/>
    </row>
    <row r="38" spans="1:32" ht="13.5" thickBot="1">
      <c r="A38" s="82" t="str">
        <f>B30</f>
        <v>Corso A.</v>
      </c>
      <c r="B38" s="83" t="str">
        <f>B32</f>
        <v> Squaddara G.</v>
      </c>
      <c r="C38" s="84"/>
      <c r="D38" s="58">
        <v>2</v>
      </c>
      <c r="E38" s="85">
        <v>1</v>
      </c>
      <c r="F38" s="81">
        <f t="shared" si="29"/>
        <v>1</v>
      </c>
      <c r="G38" s="81">
        <f t="shared" si="30"/>
        <v>0</v>
      </c>
      <c r="H38" s="81">
        <f t="shared" si="31"/>
        <v>0</v>
      </c>
      <c r="I38" s="187"/>
      <c r="J38" s="188"/>
      <c r="K38" s="200"/>
      <c r="L38" s="201"/>
      <c r="N38" s="11">
        <f>N31+O38/100</f>
        <v>3.06</v>
      </c>
      <c r="O38" s="12">
        <v>6</v>
      </c>
      <c r="P38" s="13" t="str">
        <f t="shared" si="23"/>
        <v>E</v>
      </c>
      <c r="Q38" s="13" t="str">
        <f t="shared" si="24"/>
        <v>Lo Cascio Gius.</v>
      </c>
      <c r="R38" s="13" t="str">
        <f t="shared" si="25"/>
        <v> Ielapi P.</v>
      </c>
      <c r="S38" s="13">
        <f t="shared" si="26"/>
        <v>0</v>
      </c>
      <c r="T38" s="13">
        <f t="shared" si="27"/>
        <v>0</v>
      </c>
      <c r="U38" s="14" t="str">
        <f t="shared" si="28"/>
        <v>Lo Cascio Giud.</v>
      </c>
      <c r="V38" s="21"/>
      <c r="W38" s="21"/>
      <c r="Y38" s="131"/>
      <c r="Z38" s="125"/>
      <c r="AA38" s="125"/>
      <c r="AB38" s="135"/>
      <c r="AC38" s="135"/>
      <c r="AD38" s="127"/>
      <c r="AE38" s="127"/>
      <c r="AF38" s="127"/>
    </row>
    <row r="39" spans="1:32" ht="12.75">
      <c r="A39" s="86" t="str">
        <f>B29</f>
        <v>Magrì</v>
      </c>
      <c r="B39" s="87" t="str">
        <f>B32</f>
        <v> Squaddara G.</v>
      </c>
      <c r="C39" s="78"/>
      <c r="D39" s="79">
        <v>5</v>
      </c>
      <c r="E39" s="80">
        <f>AE37</f>
        <v>0</v>
      </c>
      <c r="F39" s="81">
        <f t="shared" si="29"/>
        <v>1</v>
      </c>
      <c r="G39" s="81">
        <f t="shared" si="30"/>
        <v>0</v>
      </c>
      <c r="H39" s="81">
        <f t="shared" si="31"/>
        <v>0</v>
      </c>
      <c r="I39" s="194"/>
      <c r="J39" s="195"/>
      <c r="K39" s="200"/>
      <c r="L39" s="201"/>
      <c r="N39" s="11">
        <f>N31+O39/100</f>
        <v>3.07</v>
      </c>
      <c r="O39" s="15">
        <v>7</v>
      </c>
      <c r="P39" s="13" t="str">
        <f t="shared" si="23"/>
        <v>G</v>
      </c>
      <c r="Q39" s="13" t="str">
        <f t="shared" si="24"/>
        <v>Gissara C.</v>
      </c>
      <c r="R39" s="13" t="str">
        <f t="shared" si="25"/>
        <v>Squaddara F.</v>
      </c>
      <c r="S39" s="13">
        <f t="shared" si="26"/>
        <v>0</v>
      </c>
      <c r="T39" s="13">
        <f t="shared" si="27"/>
        <v>0</v>
      </c>
      <c r="U39" s="14" t="str">
        <f t="shared" si="28"/>
        <v>Mandanici</v>
      </c>
      <c r="V39" s="29"/>
      <c r="W39" s="21"/>
      <c r="Z39" s="125"/>
      <c r="AA39" s="125"/>
      <c r="AB39" s="126"/>
      <c r="AC39" s="126"/>
      <c r="AD39" s="127"/>
      <c r="AE39" s="127"/>
      <c r="AF39" s="126"/>
    </row>
    <row r="40" spans="1:32" ht="13.5" thickBot="1">
      <c r="A40" s="82" t="str">
        <f>B30</f>
        <v>Corso A.</v>
      </c>
      <c r="B40" s="83" t="str">
        <f>B31</f>
        <v>Diletti</v>
      </c>
      <c r="C40" s="84"/>
      <c r="D40" s="58">
        <v>1</v>
      </c>
      <c r="E40" s="85">
        <v>1</v>
      </c>
      <c r="F40" s="81">
        <f t="shared" si="29"/>
        <v>0</v>
      </c>
      <c r="G40" s="81">
        <f t="shared" si="30"/>
        <v>1</v>
      </c>
      <c r="H40" s="81">
        <f t="shared" si="31"/>
        <v>0</v>
      </c>
      <c r="I40" s="187"/>
      <c r="J40" s="188"/>
      <c r="K40" s="202"/>
      <c r="L40" s="203"/>
      <c r="N40" s="11">
        <f>N31+O40/100</f>
        <v>3.08</v>
      </c>
      <c r="O40" s="12">
        <v>8</v>
      </c>
      <c r="P40" s="13" t="str">
        <f t="shared" si="23"/>
        <v>G</v>
      </c>
      <c r="Q40" s="13" t="str">
        <f t="shared" si="24"/>
        <v>Sciacca</v>
      </c>
      <c r="R40" s="13" t="str">
        <f t="shared" si="25"/>
        <v>Lo Presti R.</v>
      </c>
      <c r="S40" s="13">
        <f t="shared" si="26"/>
        <v>0</v>
      </c>
      <c r="T40" s="13">
        <f t="shared" si="27"/>
        <v>0</v>
      </c>
      <c r="U40" s="14" t="str">
        <f t="shared" si="28"/>
        <v>Cannavò</v>
      </c>
      <c r="V40" s="21"/>
      <c r="W40" s="21"/>
      <c r="Z40" s="125"/>
      <c r="AA40" s="125"/>
      <c r="AB40" s="126"/>
      <c r="AC40" s="126"/>
      <c r="AD40" s="130"/>
      <c r="AE40" s="127"/>
      <c r="AF40" s="126"/>
    </row>
    <row r="41" spans="1:32" ht="13.5" thickBo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N41" s="11">
        <f>N31+O41/100</f>
        <v>3.09</v>
      </c>
      <c r="O41" s="12">
        <v>9</v>
      </c>
      <c r="P41" s="13" t="str">
        <f t="shared" si="23"/>
        <v>I</v>
      </c>
      <c r="Q41" s="13" t="str">
        <f t="shared" si="24"/>
        <v>Buttitta</v>
      </c>
      <c r="R41" s="13" t="str">
        <f t="shared" si="25"/>
        <v>Chiara</v>
      </c>
      <c r="S41" s="13">
        <f t="shared" si="26"/>
        <v>0</v>
      </c>
      <c r="T41" s="13">
        <f t="shared" si="27"/>
        <v>0</v>
      </c>
      <c r="U41" s="14" t="str">
        <f t="shared" si="28"/>
        <v>-</v>
      </c>
      <c r="V41" s="92"/>
      <c r="W41" s="21"/>
      <c r="Z41" s="125"/>
      <c r="AA41" s="125"/>
      <c r="AB41" s="132"/>
      <c r="AC41" s="132"/>
      <c r="AD41" s="133"/>
      <c r="AE41" s="133"/>
      <c r="AF41" s="132"/>
    </row>
    <row r="42" spans="14:32" ht="12.75">
      <c r="N42" s="11">
        <f>N31+O42/100</f>
        <v>3.1</v>
      </c>
      <c r="O42" s="12">
        <v>10</v>
      </c>
      <c r="P42" s="13" t="str">
        <f t="shared" si="23"/>
        <v>I</v>
      </c>
      <c r="Q42" s="13" t="str">
        <f t="shared" si="24"/>
        <v>Natoli A.</v>
      </c>
      <c r="R42" s="13" t="str">
        <f t="shared" si="25"/>
        <v>Natoli R.</v>
      </c>
      <c r="S42" s="13">
        <f t="shared" si="26"/>
        <v>0</v>
      </c>
      <c r="T42" s="13">
        <f t="shared" si="27"/>
        <v>0</v>
      </c>
      <c r="U42" s="14" t="str">
        <f t="shared" si="28"/>
        <v>-</v>
      </c>
      <c r="V42" s="21"/>
      <c r="W42" s="21"/>
      <c r="Z42" s="139"/>
      <c r="AA42" s="139"/>
      <c r="AB42" s="139"/>
      <c r="AC42" s="139"/>
      <c r="AD42" s="139"/>
      <c r="AE42" s="139"/>
      <c r="AF42" s="139"/>
    </row>
    <row r="43" spans="14:32" ht="13.5" thickBot="1">
      <c r="N43" s="11">
        <f>N31+O43/100</f>
        <v>3.11</v>
      </c>
      <c r="O43" s="15">
        <v>11</v>
      </c>
      <c r="P43" s="13" t="str">
        <f t="shared" si="23"/>
        <v>-</v>
      </c>
      <c r="Q43" s="13" t="str">
        <f t="shared" si="24"/>
        <v>-</v>
      </c>
      <c r="R43" s="13" t="str">
        <f t="shared" si="25"/>
        <v>-</v>
      </c>
      <c r="S43" s="13" t="str">
        <f t="shared" si="26"/>
        <v>-</v>
      </c>
      <c r="T43" s="13" t="str">
        <f t="shared" si="27"/>
        <v>-</v>
      </c>
      <c r="U43" s="14" t="str">
        <f t="shared" si="28"/>
        <v>-</v>
      </c>
      <c r="V43" s="21"/>
      <c r="W43" s="21"/>
      <c r="Z43" s="137"/>
      <c r="AA43" s="137"/>
      <c r="AB43" s="140"/>
      <c r="AC43" s="140"/>
      <c r="AD43" s="127"/>
      <c r="AE43" s="127"/>
      <c r="AF43" s="140"/>
    </row>
    <row r="44" spans="1:32" ht="13.5" thickBot="1">
      <c r="A44" s="26" t="s">
        <v>13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8"/>
      <c r="N44" s="16">
        <f>N31+O44/100</f>
        <v>3.12</v>
      </c>
      <c r="O44" s="17">
        <v>12</v>
      </c>
      <c r="P44" s="18" t="str">
        <f t="shared" si="23"/>
        <v>-</v>
      </c>
      <c r="Q44" s="18" t="str">
        <f t="shared" si="24"/>
        <v>-</v>
      </c>
      <c r="R44" s="18" t="str">
        <f t="shared" si="25"/>
        <v>-</v>
      </c>
      <c r="S44" s="18" t="str">
        <f t="shared" si="26"/>
        <v>-</v>
      </c>
      <c r="T44" s="18" t="str">
        <f t="shared" si="27"/>
        <v>-</v>
      </c>
      <c r="U44" s="19" t="str">
        <f t="shared" si="28"/>
        <v>-</v>
      </c>
      <c r="V44" s="21"/>
      <c r="W44" s="101" t="str">
        <f>IF(COUNTIF(X:X,X44)&gt;1,"X","")</f>
        <v>X</v>
      </c>
      <c r="X44" s="105"/>
      <c r="Y44" s="105"/>
      <c r="Z44" s="197" t="str">
        <f>"PARTITE "&amp;A44</f>
        <v>PARTITE GIRONE 3</v>
      </c>
      <c r="AA44" s="198"/>
      <c r="AB44" s="198"/>
      <c r="AC44" s="198"/>
      <c r="AD44" s="198"/>
      <c r="AE44" s="198"/>
      <c r="AF44" s="199"/>
    </row>
    <row r="45" spans="1:32" ht="13.5" thickBo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  <c r="N45" s="100"/>
      <c r="O45" s="100"/>
      <c r="P45" s="100"/>
      <c r="Q45" s="100"/>
      <c r="R45" s="100"/>
      <c r="S45" s="100"/>
      <c r="T45" s="100"/>
      <c r="U45" s="100"/>
      <c r="V45" s="21"/>
      <c r="W45" s="102"/>
      <c r="X45" s="106" t="s">
        <v>80</v>
      </c>
      <c r="Y45" s="106" t="s">
        <v>78</v>
      </c>
      <c r="Z45" s="106" t="s">
        <v>23</v>
      </c>
      <c r="AA45" s="106" t="s">
        <v>35</v>
      </c>
      <c r="AB45" s="107" t="s">
        <v>74</v>
      </c>
      <c r="AC45" s="107" t="s">
        <v>74</v>
      </c>
      <c r="AD45" s="205" t="s">
        <v>11</v>
      </c>
      <c r="AE45" s="206"/>
      <c r="AF45" s="106" t="s">
        <v>24</v>
      </c>
    </row>
    <row r="46" spans="1:32" s="29" customFormat="1" ht="13.5" customHeight="1" thickBot="1">
      <c r="A46" s="33"/>
      <c r="B46" s="34"/>
      <c r="C46" s="35"/>
      <c r="D46" s="35"/>
      <c r="E46" s="35"/>
      <c r="F46" s="35"/>
      <c r="G46" s="36"/>
      <c r="H46" s="36"/>
      <c r="I46" s="35"/>
      <c r="J46" s="35"/>
      <c r="K46" s="35"/>
      <c r="L46" s="37"/>
      <c r="N46" s="1">
        <v>4</v>
      </c>
      <c r="O46" s="207" t="s">
        <v>79</v>
      </c>
      <c r="P46" s="208"/>
      <c r="Q46" s="208"/>
      <c r="R46" s="208"/>
      <c r="S46" s="208"/>
      <c r="T46" s="208"/>
      <c r="U46" s="209"/>
      <c r="V46" s="21"/>
      <c r="W46" s="102">
        <f aca="true" t="shared" si="32" ref="W46:W51">IF(COUNTIF(X$1:X$65536,X46)&gt;1,"X","")</f>
      </c>
      <c r="X46" s="108">
        <f aca="true" t="shared" si="33" ref="X46:X51">Y46+Z46/100</f>
        <v>1.03</v>
      </c>
      <c r="Y46" s="109">
        <v>1</v>
      </c>
      <c r="Z46" s="109">
        <v>3</v>
      </c>
      <c r="AA46" s="110" t="s">
        <v>38</v>
      </c>
      <c r="AB46" s="111" t="str">
        <f aca="true" t="shared" si="34" ref="AB46:AB51">A54</f>
        <v>Natoli C.</v>
      </c>
      <c r="AC46" s="112" t="str">
        <f aca="true" t="shared" si="35" ref="AC46:AC51">B54</f>
        <v>Bagnato</v>
      </c>
      <c r="AD46" s="113"/>
      <c r="AE46" s="114"/>
      <c r="AF46" s="115" t="str">
        <f>B67</f>
        <v>Russo</v>
      </c>
    </row>
    <row r="47" spans="1:32" ht="13.5" thickBot="1">
      <c r="A47" s="33"/>
      <c r="B47" s="38" t="s">
        <v>74</v>
      </c>
      <c r="C47" s="39" t="s">
        <v>1</v>
      </c>
      <c r="D47" s="40" t="s">
        <v>2</v>
      </c>
      <c r="E47" s="40" t="s">
        <v>3</v>
      </c>
      <c r="F47" s="41" t="s">
        <v>4</v>
      </c>
      <c r="G47" s="41" t="s">
        <v>5</v>
      </c>
      <c r="H47" s="41" t="s">
        <v>6</v>
      </c>
      <c r="I47" s="40" t="s">
        <v>7</v>
      </c>
      <c r="J47" s="42" t="s">
        <v>8</v>
      </c>
      <c r="K47" s="43"/>
      <c r="L47" s="38" t="s">
        <v>99</v>
      </c>
      <c r="N47" s="22" t="s">
        <v>80</v>
      </c>
      <c r="O47" s="3" t="s">
        <v>81</v>
      </c>
      <c r="P47" s="3" t="s">
        <v>82</v>
      </c>
      <c r="Q47" s="4" t="s">
        <v>83</v>
      </c>
      <c r="R47" s="4" t="s">
        <v>84</v>
      </c>
      <c r="S47" s="5" t="s">
        <v>85</v>
      </c>
      <c r="T47" s="5"/>
      <c r="U47" s="3" t="s">
        <v>24</v>
      </c>
      <c r="V47" s="21"/>
      <c r="W47" s="102">
        <f t="shared" si="32"/>
      </c>
      <c r="X47" s="116">
        <f t="shared" si="33"/>
        <v>1.04</v>
      </c>
      <c r="Y47" s="117">
        <v>1</v>
      </c>
      <c r="Z47" s="117">
        <v>4</v>
      </c>
      <c r="AA47" s="118" t="s">
        <v>38</v>
      </c>
      <c r="AB47" s="119" t="str">
        <f t="shared" si="34"/>
        <v> Torre</v>
      </c>
      <c r="AC47" s="120" t="str">
        <f t="shared" si="35"/>
        <v> Frollo</v>
      </c>
      <c r="AD47" s="121"/>
      <c r="AE47" s="122"/>
      <c r="AF47" s="123" t="str">
        <f>B70</f>
        <v> Riccobene</v>
      </c>
    </row>
    <row r="48" spans="1:32" s="92" customFormat="1" ht="12.75">
      <c r="A48" s="44">
        <f>C48*1000+J48*50+H48+0.9</f>
        <v>754.9</v>
      </c>
      <c r="B48" s="45" t="str">
        <f>Player!A3</f>
        <v>Natoli C.</v>
      </c>
      <c r="C48" s="46">
        <f>3*E48+F48</f>
        <v>1</v>
      </c>
      <c r="D48" s="47">
        <f>SUM(E48:G48)</f>
        <v>3</v>
      </c>
      <c r="E48" s="47">
        <f>SUM(F54+F56+F58)</f>
        <v>0</v>
      </c>
      <c r="F48" s="48">
        <f>SUM(G54+G56+G58)</f>
        <v>1</v>
      </c>
      <c r="G48" s="48">
        <f>SUM(H54+H56+H58)</f>
        <v>2</v>
      </c>
      <c r="H48" s="48">
        <f>SUM(D54+D56+D58)</f>
        <v>4</v>
      </c>
      <c r="I48" s="47">
        <f>SUM(E54+E56+E58)</f>
        <v>9</v>
      </c>
      <c r="J48" s="49">
        <f>H48-I48</f>
        <v>-5</v>
      </c>
      <c r="K48" s="50" t="s">
        <v>29</v>
      </c>
      <c r="L48" s="51" t="s">
        <v>179</v>
      </c>
      <c r="N48" s="6">
        <f>N46+O48/100</f>
        <v>4.01</v>
      </c>
      <c r="O48" s="7">
        <v>1</v>
      </c>
      <c r="P48" s="8" t="str">
        <f aca="true" t="shared" si="36" ref="P48:P59">_xlfn.IFERROR(VLOOKUP(N48,$X:$AF,4,FALSE),"-")</f>
        <v>B</v>
      </c>
      <c r="Q48" s="8" t="str">
        <f aca="true" t="shared" si="37" ref="Q48:Q59">_xlfn.IFERROR(VLOOKUP(N48,$X:$AF,5,FALSE),"-")</f>
        <v>Magrì</v>
      </c>
      <c r="R48" s="9" t="str">
        <f aca="true" t="shared" si="38" ref="R48:R59">_xlfn.IFERROR(VLOOKUP(N48,$X:$AF,6,FALSE),"-")</f>
        <v>Diletti</v>
      </c>
      <c r="S48" s="9">
        <f aca="true" t="shared" si="39" ref="S48:S59">_xlfn.IFERROR(VLOOKUP(N48,$X:$AF,7,FALSE),"-")</f>
        <v>0</v>
      </c>
      <c r="T48" s="9">
        <f aca="true" t="shared" si="40" ref="T48:T59">_xlfn.IFERROR(VLOOKUP(N48,$X:$AF,8,FALSE),"-")</f>
        <v>0</v>
      </c>
      <c r="U48" s="10" t="str">
        <f aca="true" t="shared" si="41" ref="U48:U59">_xlfn.IFERROR(VLOOKUP(N48,$X:$AF,9,FALSE),"-")</f>
        <v> La Torre C.</v>
      </c>
      <c r="V48" s="21"/>
      <c r="W48" s="102">
        <f t="shared" si="32"/>
      </c>
      <c r="X48" s="108">
        <f t="shared" si="33"/>
        <v>3.03</v>
      </c>
      <c r="Y48" s="109">
        <v>3</v>
      </c>
      <c r="Z48" s="109">
        <v>3</v>
      </c>
      <c r="AA48" s="110" t="s">
        <v>38</v>
      </c>
      <c r="AB48" s="111" t="str">
        <f t="shared" si="34"/>
        <v>Natoli C.</v>
      </c>
      <c r="AC48" s="112" t="str">
        <f t="shared" si="35"/>
        <v> Torre</v>
      </c>
      <c r="AD48" s="113"/>
      <c r="AE48" s="114"/>
      <c r="AF48" s="115" t="str">
        <f>B68</f>
        <v>Giuffré</v>
      </c>
    </row>
    <row r="49" spans="1:32" ht="13.5" thickBot="1">
      <c r="A49" s="44">
        <f>C49*1000+J49*50+H49+0.8</f>
        <v>4108.8</v>
      </c>
      <c r="B49" s="52" t="str">
        <f>Player!A16</f>
        <v>Bagnato</v>
      </c>
      <c r="C49" s="53">
        <f>3*E49+F49</f>
        <v>4</v>
      </c>
      <c r="D49" s="54">
        <f>SUM(E49:G49)</f>
        <v>3</v>
      </c>
      <c r="E49" s="54">
        <f>SUM(H54+F57+F59)</f>
        <v>1</v>
      </c>
      <c r="F49" s="55">
        <f>SUM(G54+G57+G59)</f>
        <v>1</v>
      </c>
      <c r="G49" s="55">
        <f>SUM(F54+H57+H59)</f>
        <v>1</v>
      </c>
      <c r="H49" s="55">
        <f>SUM(E54+D57+D59)</f>
        <v>8</v>
      </c>
      <c r="I49" s="55">
        <f>SUM(D54+E57+E59)</f>
        <v>6</v>
      </c>
      <c r="J49" s="56">
        <f>H49-I49</f>
        <v>2</v>
      </c>
      <c r="K49" s="50" t="s">
        <v>30</v>
      </c>
      <c r="L49" s="51" t="s">
        <v>122</v>
      </c>
      <c r="N49" s="11">
        <f>N46+O49/100</f>
        <v>4.02</v>
      </c>
      <c r="O49" s="12">
        <v>2</v>
      </c>
      <c r="P49" s="13" t="str">
        <f t="shared" si="36"/>
        <v>B</v>
      </c>
      <c r="Q49" s="13" t="str">
        <f t="shared" si="37"/>
        <v>Corso A.</v>
      </c>
      <c r="R49" s="13" t="str">
        <f t="shared" si="38"/>
        <v> Squaddara G.</v>
      </c>
      <c r="S49" s="13">
        <f t="shared" si="39"/>
        <v>0</v>
      </c>
      <c r="T49" s="13">
        <f t="shared" si="40"/>
        <v>0</v>
      </c>
      <c r="U49" s="14" t="str">
        <f t="shared" si="41"/>
        <v>Giliberto</v>
      </c>
      <c r="V49" s="21"/>
      <c r="W49" s="102">
        <f t="shared" si="32"/>
      </c>
      <c r="X49" s="116">
        <f t="shared" si="33"/>
        <v>3.04</v>
      </c>
      <c r="Y49" s="117">
        <v>3</v>
      </c>
      <c r="Z49" s="117">
        <v>4</v>
      </c>
      <c r="AA49" s="118" t="s">
        <v>38</v>
      </c>
      <c r="AB49" s="119" t="str">
        <f t="shared" si="34"/>
        <v>Bagnato</v>
      </c>
      <c r="AC49" s="120" t="str">
        <f t="shared" si="35"/>
        <v> Frollo</v>
      </c>
      <c r="AD49" s="121"/>
      <c r="AE49" s="122"/>
      <c r="AF49" s="123" t="str">
        <f>B69</f>
        <v>La Torre A.</v>
      </c>
    </row>
    <row r="50" spans="1:32" ht="12.75">
      <c r="A50" s="44">
        <f>C50*1000+J50*50+H50+0.7</f>
        <v>9208.7</v>
      </c>
      <c r="B50" s="52" t="str">
        <f>Player!A21</f>
        <v> Torre</v>
      </c>
      <c r="C50" s="53">
        <f>3*E50+F50</f>
        <v>9</v>
      </c>
      <c r="D50" s="54">
        <f>SUM(E50:G50)</f>
        <v>3</v>
      </c>
      <c r="E50" s="54">
        <f>SUM(F55+H56+H59)</f>
        <v>3</v>
      </c>
      <c r="F50" s="55">
        <f>SUM(G55+G56+G59)</f>
        <v>0</v>
      </c>
      <c r="G50" s="55">
        <f>SUM(H55+F56+F59)</f>
        <v>0</v>
      </c>
      <c r="H50" s="55">
        <f>SUM(D55+E56+E59)</f>
        <v>8</v>
      </c>
      <c r="I50" s="55">
        <f>SUM(E55+D56+D59)</f>
        <v>4</v>
      </c>
      <c r="J50" s="56">
        <f>H50-I50</f>
        <v>4</v>
      </c>
      <c r="K50" s="50" t="s">
        <v>31</v>
      </c>
      <c r="L50" s="51" t="s">
        <v>180</v>
      </c>
      <c r="N50" s="11">
        <f>N46+O50/100</f>
        <v>4.03</v>
      </c>
      <c r="O50" s="12">
        <v>3</v>
      </c>
      <c r="P50" s="13" t="str">
        <f t="shared" si="36"/>
        <v>D</v>
      </c>
      <c r="Q50" s="13" t="str">
        <f t="shared" si="37"/>
        <v>Russo</v>
      </c>
      <c r="R50" s="13" t="str">
        <f t="shared" si="38"/>
        <v>La Torre A.</v>
      </c>
      <c r="S50" s="13">
        <f t="shared" si="39"/>
        <v>0</v>
      </c>
      <c r="T50" s="13">
        <f t="shared" si="40"/>
        <v>0</v>
      </c>
      <c r="U50" s="14" t="str">
        <f t="shared" si="41"/>
        <v>Bagnato</v>
      </c>
      <c r="V50" s="21"/>
      <c r="W50" s="102">
        <f t="shared" si="32"/>
      </c>
      <c r="X50" s="108">
        <f t="shared" si="33"/>
        <v>5.03</v>
      </c>
      <c r="Y50" s="109">
        <v>5</v>
      </c>
      <c r="Z50" s="109">
        <v>3</v>
      </c>
      <c r="AA50" s="110" t="s">
        <v>38</v>
      </c>
      <c r="AB50" s="111" t="str">
        <f t="shared" si="34"/>
        <v>Natoli C.</v>
      </c>
      <c r="AC50" s="112" t="str">
        <f t="shared" si="35"/>
        <v> Frollo</v>
      </c>
      <c r="AD50" s="113"/>
      <c r="AE50" s="114"/>
      <c r="AF50" s="115" t="str">
        <f>B70</f>
        <v> Riccobene</v>
      </c>
    </row>
    <row r="51" spans="1:32" ht="13.5" thickBot="1">
      <c r="A51" s="44">
        <f>C51*1000+J51*50+H51+0.6</f>
        <v>1958.6</v>
      </c>
      <c r="B51" s="57" t="str">
        <f>Player!A34</f>
        <v> Frollo</v>
      </c>
      <c r="C51" s="58">
        <f>3*E51+F51</f>
        <v>2</v>
      </c>
      <c r="D51" s="59">
        <f>SUM(E51:G51)</f>
        <v>3</v>
      </c>
      <c r="E51" s="59">
        <f>SUM(H55+H57+H58)</f>
        <v>0</v>
      </c>
      <c r="F51" s="59">
        <f>SUM(G55+G57+G58)</f>
        <v>2</v>
      </c>
      <c r="G51" s="60">
        <f>SUM(F55+F57+F58)</f>
        <v>1</v>
      </c>
      <c r="H51" s="60">
        <f>SUM(E55+E57+E58)</f>
        <v>8</v>
      </c>
      <c r="I51" s="60">
        <f>SUM(D55+D57+D58)</f>
        <v>9</v>
      </c>
      <c r="J51" s="61">
        <f>H51-I51</f>
        <v>-1</v>
      </c>
      <c r="K51" s="62" t="s">
        <v>60</v>
      </c>
      <c r="L51" s="63" t="s">
        <v>117</v>
      </c>
      <c r="N51" s="11">
        <f>N46+O51/100</f>
        <v>4.04</v>
      </c>
      <c r="O51" s="12">
        <v>4</v>
      </c>
      <c r="P51" s="13" t="str">
        <f t="shared" si="36"/>
        <v>D</v>
      </c>
      <c r="Q51" s="13" t="str">
        <f t="shared" si="37"/>
        <v>Giuffré</v>
      </c>
      <c r="R51" s="13" t="str">
        <f t="shared" si="38"/>
        <v> Riccobene</v>
      </c>
      <c r="S51" s="13">
        <f t="shared" si="39"/>
        <v>0</v>
      </c>
      <c r="T51" s="13">
        <f t="shared" si="40"/>
        <v>0</v>
      </c>
      <c r="U51" s="14" t="str">
        <f t="shared" si="41"/>
        <v> Torre</v>
      </c>
      <c r="V51" s="21"/>
      <c r="W51" s="103">
        <f t="shared" si="32"/>
      </c>
      <c r="X51" s="116">
        <f t="shared" si="33"/>
        <v>5.04</v>
      </c>
      <c r="Y51" s="117">
        <v>5</v>
      </c>
      <c r="Z51" s="117">
        <v>4</v>
      </c>
      <c r="AA51" s="118" t="s">
        <v>38</v>
      </c>
      <c r="AB51" s="119" t="str">
        <f t="shared" si="34"/>
        <v>Bagnato</v>
      </c>
      <c r="AC51" s="120" t="str">
        <f t="shared" si="35"/>
        <v> Torre</v>
      </c>
      <c r="AD51" s="121"/>
      <c r="AE51" s="122"/>
      <c r="AF51" s="123" t="str">
        <f>B69</f>
        <v>La Torre A.</v>
      </c>
    </row>
    <row r="52" spans="1:32" ht="13.5" thickBot="1">
      <c r="A52" s="64"/>
      <c r="B52" s="65"/>
      <c r="C52" s="66"/>
      <c r="D52" s="66"/>
      <c r="E52" s="66"/>
      <c r="F52" s="67"/>
      <c r="G52" s="67"/>
      <c r="H52" s="68"/>
      <c r="I52" s="66"/>
      <c r="J52" s="66"/>
      <c r="K52" s="69"/>
      <c r="L52" s="70"/>
      <c r="N52" s="11">
        <f>N46+O52/100</f>
        <v>4.05</v>
      </c>
      <c r="O52" s="12">
        <v>5</v>
      </c>
      <c r="P52" s="13" t="str">
        <f t="shared" si="36"/>
        <v>F</v>
      </c>
      <c r="Q52" s="13" t="str">
        <f t="shared" si="37"/>
        <v>Lo Presti A.</v>
      </c>
      <c r="R52" s="13" t="str">
        <f t="shared" si="38"/>
        <v>Lo Cascio Giud.</v>
      </c>
      <c r="S52" s="13">
        <f t="shared" si="39"/>
        <v>0</v>
      </c>
      <c r="T52" s="13">
        <f t="shared" si="40"/>
        <v>0</v>
      </c>
      <c r="U52" s="14" t="str">
        <f t="shared" si="41"/>
        <v>Lo Cascio Gius.</v>
      </c>
      <c r="V52" s="21"/>
      <c r="W52" s="71"/>
      <c r="Y52" s="124"/>
      <c r="Z52" s="125"/>
      <c r="AA52" s="125"/>
      <c r="AB52" s="126"/>
      <c r="AC52" s="126"/>
      <c r="AD52" s="127"/>
      <c r="AE52" s="127"/>
      <c r="AF52" s="126"/>
    </row>
    <row r="53" spans="1:32" ht="13.5" thickBot="1">
      <c r="A53" s="72" t="s">
        <v>74</v>
      </c>
      <c r="B53" s="73" t="s">
        <v>74</v>
      </c>
      <c r="C53" s="74"/>
      <c r="D53" s="191" t="s">
        <v>11</v>
      </c>
      <c r="E53" s="192"/>
      <c r="F53" s="34"/>
      <c r="G53" s="75"/>
      <c r="H53" s="34"/>
      <c r="I53" s="191" t="s">
        <v>24</v>
      </c>
      <c r="J53" s="193"/>
      <c r="K53" s="191" t="s">
        <v>100</v>
      </c>
      <c r="L53" s="192"/>
      <c r="N53" s="11">
        <f>N46+O53/100</f>
        <v>4.06</v>
      </c>
      <c r="O53" s="12">
        <v>6</v>
      </c>
      <c r="P53" s="13" t="str">
        <f t="shared" si="36"/>
        <v>F</v>
      </c>
      <c r="Q53" s="13" t="str">
        <f t="shared" si="37"/>
        <v>La Torre F.</v>
      </c>
      <c r="R53" s="13" t="str">
        <f t="shared" si="38"/>
        <v>Trimboli</v>
      </c>
      <c r="S53" s="13">
        <f t="shared" si="39"/>
        <v>0</v>
      </c>
      <c r="T53" s="13">
        <f t="shared" si="40"/>
        <v>0</v>
      </c>
      <c r="U53" s="14" t="str">
        <f t="shared" si="41"/>
        <v>Currò S.</v>
      </c>
      <c r="V53" s="21"/>
      <c r="W53" s="21"/>
      <c r="Z53" s="125"/>
      <c r="AA53" s="125"/>
      <c r="AB53" s="126"/>
      <c r="AC53" s="126"/>
      <c r="AD53" s="127"/>
      <c r="AE53" s="127"/>
      <c r="AF53" s="126"/>
    </row>
    <row r="54" spans="1:32" s="92" customFormat="1" ht="12.75">
      <c r="A54" s="76" t="str">
        <f>B48</f>
        <v>Natoli C.</v>
      </c>
      <c r="B54" s="77" t="str">
        <f>B49</f>
        <v>Bagnato</v>
      </c>
      <c r="C54" s="78"/>
      <c r="D54" s="79">
        <f>AD46</f>
        <v>0</v>
      </c>
      <c r="E54" s="80">
        <v>4</v>
      </c>
      <c r="F54" s="81">
        <f aca="true" t="shared" si="42" ref="F54:F59">IF(D54&gt;E54,1,0)</f>
        <v>0</v>
      </c>
      <c r="G54" s="81">
        <f aca="true" t="shared" si="43" ref="G54:G59">IF(D54=E54,1,0)</f>
        <v>0</v>
      </c>
      <c r="H54" s="81">
        <f aca="true" t="shared" si="44" ref="H54:H59">IF(D54&lt;E54,1,0)</f>
        <v>1</v>
      </c>
      <c r="I54" s="189"/>
      <c r="J54" s="190"/>
      <c r="K54" s="200"/>
      <c r="L54" s="201"/>
      <c r="N54" s="11">
        <f>N46+O54/100</f>
        <v>4.07</v>
      </c>
      <c r="O54" s="15">
        <v>7</v>
      </c>
      <c r="P54" s="13" t="str">
        <f t="shared" si="36"/>
        <v>H</v>
      </c>
      <c r="Q54" s="13" t="str">
        <f t="shared" si="37"/>
        <v>Cortese</v>
      </c>
      <c r="R54" s="13" t="str">
        <f t="shared" si="38"/>
        <v>Cannavò</v>
      </c>
      <c r="S54" s="13">
        <f t="shared" si="39"/>
        <v>0</v>
      </c>
      <c r="T54" s="13">
        <f t="shared" si="40"/>
        <v>0</v>
      </c>
      <c r="U54" s="14" t="str">
        <f t="shared" si="41"/>
        <v>Sciacca</v>
      </c>
      <c r="V54" s="21"/>
      <c r="W54" s="21"/>
      <c r="X54" s="128"/>
      <c r="Y54" s="128"/>
      <c r="Z54" s="125"/>
      <c r="AA54" s="125"/>
      <c r="AB54" s="126"/>
      <c r="AC54" s="126"/>
      <c r="AD54" s="127"/>
      <c r="AE54" s="127"/>
      <c r="AF54" s="126"/>
    </row>
    <row r="55" spans="1:32" ht="13.5" thickBot="1">
      <c r="A55" s="82" t="str">
        <f>B50</f>
        <v> Torre</v>
      </c>
      <c r="B55" s="83" t="str">
        <f>B51</f>
        <v> Frollo</v>
      </c>
      <c r="C55" s="84"/>
      <c r="D55" s="58">
        <v>3</v>
      </c>
      <c r="E55" s="85">
        <v>2</v>
      </c>
      <c r="F55" s="81">
        <f t="shared" si="42"/>
        <v>1</v>
      </c>
      <c r="G55" s="81">
        <f t="shared" si="43"/>
        <v>0</v>
      </c>
      <c r="H55" s="81">
        <f t="shared" si="44"/>
        <v>0</v>
      </c>
      <c r="I55" s="187"/>
      <c r="J55" s="188"/>
      <c r="K55" s="200"/>
      <c r="L55" s="201"/>
      <c r="N55" s="11">
        <f>N46+O55/100</f>
        <v>4.08</v>
      </c>
      <c r="O55" s="12">
        <v>8</v>
      </c>
      <c r="P55" s="13" t="str">
        <f t="shared" si="36"/>
        <v>H</v>
      </c>
      <c r="Q55" s="13" t="str">
        <f t="shared" si="37"/>
        <v>Mandanici</v>
      </c>
      <c r="R55" s="13" t="str">
        <f t="shared" si="38"/>
        <v>Pisasale</v>
      </c>
      <c r="S55" s="13">
        <f t="shared" si="39"/>
        <v>0</v>
      </c>
      <c r="T55" s="13">
        <f t="shared" si="40"/>
        <v>0</v>
      </c>
      <c r="U55" s="14" t="str">
        <f t="shared" si="41"/>
        <v>Squaddara F.</v>
      </c>
      <c r="V55" s="21"/>
      <c r="W55" s="21"/>
      <c r="Z55" s="125"/>
      <c r="AA55" s="125"/>
      <c r="AB55" s="126"/>
      <c r="AC55" s="126"/>
      <c r="AD55" s="127"/>
      <c r="AE55" s="127"/>
      <c r="AF55" s="126"/>
    </row>
    <row r="56" spans="1:32" ht="12.75">
      <c r="A56" s="86" t="str">
        <f>B48</f>
        <v>Natoli C.</v>
      </c>
      <c r="B56" s="87" t="str">
        <f>B50</f>
        <v> Torre</v>
      </c>
      <c r="C56" s="78"/>
      <c r="D56" s="79">
        <v>1</v>
      </c>
      <c r="E56" s="80">
        <v>2</v>
      </c>
      <c r="F56" s="81">
        <f t="shared" si="42"/>
        <v>0</v>
      </c>
      <c r="G56" s="81">
        <f t="shared" si="43"/>
        <v>0</v>
      </c>
      <c r="H56" s="81">
        <f t="shared" si="44"/>
        <v>1</v>
      </c>
      <c r="I56" s="194"/>
      <c r="J56" s="195"/>
      <c r="K56" s="200"/>
      <c r="L56" s="201"/>
      <c r="N56" s="11">
        <f>N46+O56/100</f>
        <v>4.09</v>
      </c>
      <c r="O56" s="12">
        <v>9</v>
      </c>
      <c r="P56" s="13" t="str">
        <f t="shared" si="36"/>
        <v>-</v>
      </c>
      <c r="Q56" s="13" t="str">
        <f t="shared" si="37"/>
        <v>-</v>
      </c>
      <c r="R56" s="13" t="str">
        <f t="shared" si="38"/>
        <v>-</v>
      </c>
      <c r="S56" s="13" t="str">
        <f t="shared" si="39"/>
        <v>-</v>
      </c>
      <c r="T56" s="13" t="str">
        <f t="shared" si="40"/>
        <v>-</v>
      </c>
      <c r="U56" s="14" t="str">
        <f t="shared" si="41"/>
        <v>-</v>
      </c>
      <c r="V56" s="21"/>
      <c r="W56" s="21"/>
      <c r="Z56" s="125"/>
      <c r="AA56" s="125"/>
      <c r="AB56" s="126"/>
      <c r="AC56" s="126"/>
      <c r="AD56" s="127"/>
      <c r="AE56" s="127"/>
      <c r="AF56" s="126"/>
    </row>
    <row r="57" spans="1:32" ht="13.5" thickBot="1">
      <c r="A57" s="82" t="str">
        <f>B49</f>
        <v>Bagnato</v>
      </c>
      <c r="B57" s="83" t="str">
        <f>B51</f>
        <v> Frollo</v>
      </c>
      <c r="C57" s="84"/>
      <c r="D57" s="58">
        <v>3</v>
      </c>
      <c r="E57" s="85">
        <v>3</v>
      </c>
      <c r="F57" s="81">
        <f t="shared" si="42"/>
        <v>0</v>
      </c>
      <c r="G57" s="81">
        <f t="shared" si="43"/>
        <v>1</v>
      </c>
      <c r="H57" s="81">
        <f t="shared" si="44"/>
        <v>0</v>
      </c>
      <c r="I57" s="187"/>
      <c r="J57" s="188"/>
      <c r="K57" s="200"/>
      <c r="L57" s="201"/>
      <c r="N57" s="11">
        <f>N46+O57/100</f>
        <v>4.1</v>
      </c>
      <c r="O57" s="12">
        <v>10</v>
      </c>
      <c r="P57" s="13" t="str">
        <f t="shared" si="36"/>
        <v>-</v>
      </c>
      <c r="Q57" s="13" t="str">
        <f t="shared" si="37"/>
        <v>-</v>
      </c>
      <c r="R57" s="13" t="str">
        <f t="shared" si="38"/>
        <v>-</v>
      </c>
      <c r="S57" s="13" t="str">
        <f t="shared" si="39"/>
        <v>-</v>
      </c>
      <c r="T57" s="13" t="str">
        <f t="shared" si="40"/>
        <v>-</v>
      </c>
      <c r="U57" s="14" t="str">
        <f t="shared" si="41"/>
        <v>-</v>
      </c>
      <c r="V57" s="21"/>
      <c r="W57" s="21"/>
      <c r="Z57" s="125"/>
      <c r="AA57" s="125"/>
      <c r="AB57" s="126"/>
      <c r="AC57" s="126"/>
      <c r="AD57" s="127"/>
      <c r="AE57" s="127"/>
      <c r="AF57" s="126"/>
    </row>
    <row r="58" spans="1:32" ht="12.75">
      <c r="A58" s="86" t="str">
        <f>B48</f>
        <v>Natoli C.</v>
      </c>
      <c r="B58" s="87" t="str">
        <f>B51</f>
        <v> Frollo</v>
      </c>
      <c r="C58" s="78"/>
      <c r="D58" s="79">
        <v>3</v>
      </c>
      <c r="E58" s="80">
        <v>3</v>
      </c>
      <c r="F58" s="81">
        <f t="shared" si="42"/>
        <v>0</v>
      </c>
      <c r="G58" s="81">
        <f t="shared" si="43"/>
        <v>1</v>
      </c>
      <c r="H58" s="81">
        <f t="shared" si="44"/>
        <v>0</v>
      </c>
      <c r="I58" s="194"/>
      <c r="J58" s="195"/>
      <c r="K58" s="200"/>
      <c r="L58" s="201"/>
      <c r="N58" s="11">
        <f>N46+O58/100</f>
        <v>4.11</v>
      </c>
      <c r="O58" s="15">
        <v>11</v>
      </c>
      <c r="P58" s="13" t="str">
        <f t="shared" si="36"/>
        <v>A</v>
      </c>
      <c r="Q58" s="13">
        <f t="shared" si="37"/>
        <v>0</v>
      </c>
      <c r="R58" s="13">
        <f t="shared" si="38"/>
        <v>0</v>
      </c>
      <c r="S58" s="13">
        <f t="shared" si="39"/>
        <v>0</v>
      </c>
      <c r="T58" s="13">
        <f t="shared" si="40"/>
        <v>0</v>
      </c>
      <c r="U58" s="14" t="str">
        <f t="shared" si="41"/>
        <v> Squaddara G.</v>
      </c>
      <c r="V58" s="29"/>
      <c r="W58" s="21"/>
      <c r="Z58" s="125"/>
      <c r="AA58" s="125"/>
      <c r="AB58" s="126"/>
      <c r="AC58" s="126"/>
      <c r="AD58" s="127"/>
      <c r="AE58" s="127"/>
      <c r="AF58" s="126"/>
    </row>
    <row r="59" spans="1:32" ht="13.5" thickBot="1">
      <c r="A59" s="82" t="str">
        <f>B49</f>
        <v>Bagnato</v>
      </c>
      <c r="B59" s="83" t="str">
        <f>B50</f>
        <v> Torre</v>
      </c>
      <c r="C59" s="84"/>
      <c r="D59" s="58">
        <v>1</v>
      </c>
      <c r="E59" s="85">
        <v>3</v>
      </c>
      <c r="F59" s="81">
        <f t="shared" si="42"/>
        <v>0</v>
      </c>
      <c r="G59" s="81">
        <f t="shared" si="43"/>
        <v>0</v>
      </c>
      <c r="H59" s="81">
        <f t="shared" si="44"/>
        <v>1</v>
      </c>
      <c r="I59" s="187"/>
      <c r="J59" s="188"/>
      <c r="K59" s="202"/>
      <c r="L59" s="203"/>
      <c r="N59" s="16">
        <f>N46+O59/100</f>
        <v>4.12</v>
      </c>
      <c r="O59" s="17">
        <v>12</v>
      </c>
      <c r="P59" s="18" t="str">
        <f t="shared" si="36"/>
        <v>A</v>
      </c>
      <c r="Q59" s="18" t="str">
        <f t="shared" si="37"/>
        <v>Longo</v>
      </c>
      <c r="R59" s="18" t="str">
        <f t="shared" si="38"/>
        <v>Giliberto</v>
      </c>
      <c r="S59" s="18">
        <f t="shared" si="39"/>
        <v>0</v>
      </c>
      <c r="T59" s="18">
        <f t="shared" si="40"/>
        <v>0</v>
      </c>
      <c r="U59" s="19" t="str">
        <f t="shared" si="41"/>
        <v>Diletti</v>
      </c>
      <c r="V59" s="21"/>
      <c r="W59" s="21"/>
      <c r="Y59" s="129"/>
      <c r="Z59" s="125"/>
      <c r="AA59" s="125"/>
      <c r="AB59" s="126"/>
      <c r="AC59" s="126"/>
      <c r="AD59" s="127"/>
      <c r="AE59" s="127"/>
      <c r="AF59" s="126"/>
    </row>
    <row r="60" spans="1:32" ht="13.5" thickBot="1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1"/>
      <c r="N60" s="20"/>
      <c r="Q60" s="21"/>
      <c r="R60" s="21"/>
      <c r="V60" s="92"/>
      <c r="W60" s="21"/>
      <c r="Z60" s="125"/>
      <c r="AA60" s="125"/>
      <c r="AB60" s="126"/>
      <c r="AC60" s="126"/>
      <c r="AD60" s="130"/>
      <c r="AE60" s="127"/>
      <c r="AF60" s="126"/>
    </row>
    <row r="61" spans="1:32" s="29" customFormat="1" ht="13.5" customHeight="1" thickBot="1">
      <c r="A61" s="21"/>
      <c r="B61" s="21"/>
      <c r="C61" s="21"/>
      <c r="D61" s="21"/>
      <c r="E61" s="21"/>
      <c r="F61" s="21"/>
      <c r="G61" s="24"/>
      <c r="H61" s="24"/>
      <c r="I61" s="21"/>
      <c r="J61" s="21"/>
      <c r="K61" s="21"/>
      <c r="L61" s="21"/>
      <c r="N61" s="1">
        <v>5</v>
      </c>
      <c r="O61" s="207" t="s">
        <v>79</v>
      </c>
      <c r="P61" s="208"/>
      <c r="Q61" s="208"/>
      <c r="R61" s="208"/>
      <c r="S61" s="208"/>
      <c r="T61" s="208"/>
      <c r="U61" s="209"/>
      <c r="V61" s="21"/>
      <c r="W61" s="21"/>
      <c r="X61" s="128"/>
      <c r="Y61" s="131"/>
      <c r="Z61" s="125"/>
      <c r="AA61" s="125"/>
      <c r="AB61" s="132"/>
      <c r="AC61" s="132"/>
      <c r="AD61" s="133"/>
      <c r="AE61" s="133"/>
      <c r="AF61" s="132"/>
    </row>
    <row r="62" spans="14:32" ht="13.5" thickBot="1">
      <c r="N62" s="22" t="s">
        <v>80</v>
      </c>
      <c r="O62" s="3" t="s">
        <v>81</v>
      </c>
      <c r="P62" s="3" t="s">
        <v>82</v>
      </c>
      <c r="Q62" s="4" t="s">
        <v>83</v>
      </c>
      <c r="R62" s="4" t="s">
        <v>84</v>
      </c>
      <c r="S62" s="5" t="s">
        <v>85</v>
      </c>
      <c r="T62" s="5"/>
      <c r="U62" s="3" t="s">
        <v>24</v>
      </c>
      <c r="V62" s="21"/>
      <c r="W62" s="21"/>
      <c r="Z62" s="134"/>
      <c r="AA62" s="134"/>
      <c r="AB62" s="134"/>
      <c r="AC62" s="134"/>
      <c r="AD62" s="134"/>
      <c r="AE62" s="134"/>
      <c r="AF62" s="134"/>
    </row>
    <row r="63" spans="1:32" s="92" customFormat="1" ht="13.5" thickBot="1">
      <c r="A63" s="26" t="s">
        <v>14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8"/>
      <c r="N63" s="6">
        <f>N61+O63/100</f>
        <v>5.01</v>
      </c>
      <c r="O63" s="7">
        <v>1</v>
      </c>
      <c r="P63" s="8" t="str">
        <f aca="true" t="shared" si="45" ref="P63:P74">_xlfn.IFERROR(VLOOKUP(N63,$X:$AF,4,FALSE),"-")</f>
        <v>A</v>
      </c>
      <c r="Q63" s="8">
        <f aca="true" t="shared" si="46" ref="Q63:Q74">_xlfn.IFERROR(VLOOKUP(N63,$X:$AF,5,FALSE),"-")</f>
        <v>0</v>
      </c>
      <c r="R63" s="9">
        <f aca="true" t="shared" si="47" ref="R63:R74">_xlfn.IFERROR(VLOOKUP(N63,$X:$AF,6,FALSE),"-")</f>
        <v>0</v>
      </c>
      <c r="S63" s="9">
        <f aca="true" t="shared" si="48" ref="S63:S74">_xlfn.IFERROR(VLOOKUP(N63,$X:$AF,7,FALSE),"-")</f>
        <v>0</v>
      </c>
      <c r="T63" s="9">
        <f aca="true" t="shared" si="49" ref="T63:T74">_xlfn.IFERROR(VLOOKUP(N63,$X:$AF,8,FALSE),"-")</f>
        <v>0</v>
      </c>
      <c r="U63" s="10" t="str">
        <f aca="true" t="shared" si="50" ref="U63:U74">_xlfn.IFERROR(VLOOKUP(N63,$X:$AF,9,FALSE),"-")</f>
        <v>Corso A.</v>
      </c>
      <c r="V63" s="21"/>
      <c r="W63" s="101" t="str">
        <f>IF(COUNTIF(X:X,X63)&gt;1,"X","")</f>
        <v>X</v>
      </c>
      <c r="X63" s="105"/>
      <c r="Y63" s="105"/>
      <c r="Z63" s="197" t="str">
        <f>"PARTITE "&amp;A63</f>
        <v>PARTITE GIRONE 4</v>
      </c>
      <c r="AA63" s="198"/>
      <c r="AB63" s="198"/>
      <c r="AC63" s="198"/>
      <c r="AD63" s="198"/>
      <c r="AE63" s="198"/>
      <c r="AF63" s="199"/>
    </row>
    <row r="64" spans="1:32" ht="13.5" thickBot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/>
      <c r="N64" s="11">
        <f>N61+O64/100</f>
        <v>5.02</v>
      </c>
      <c r="O64" s="12">
        <v>2</v>
      </c>
      <c r="P64" s="13" t="str">
        <f t="shared" si="45"/>
        <v>A</v>
      </c>
      <c r="Q64" s="13" t="str">
        <f t="shared" si="46"/>
        <v>Longo</v>
      </c>
      <c r="R64" s="13" t="str">
        <f t="shared" si="47"/>
        <v>Calabrò S.</v>
      </c>
      <c r="S64" s="13">
        <f t="shared" si="48"/>
        <v>0</v>
      </c>
      <c r="T64" s="13">
        <f t="shared" si="49"/>
        <v>0</v>
      </c>
      <c r="U64" s="14" t="str">
        <f t="shared" si="50"/>
        <v> Squaddara G.</v>
      </c>
      <c r="V64" s="21"/>
      <c r="W64" s="102"/>
      <c r="X64" s="106" t="s">
        <v>80</v>
      </c>
      <c r="Y64" s="106" t="s">
        <v>78</v>
      </c>
      <c r="Z64" s="106" t="s">
        <v>23</v>
      </c>
      <c r="AA64" s="106" t="s">
        <v>35</v>
      </c>
      <c r="AB64" s="107" t="s">
        <v>74</v>
      </c>
      <c r="AC64" s="107" t="s">
        <v>74</v>
      </c>
      <c r="AD64" s="205" t="s">
        <v>11</v>
      </c>
      <c r="AE64" s="206"/>
      <c r="AF64" s="106" t="s">
        <v>24</v>
      </c>
    </row>
    <row r="65" spans="1:32" ht="13.5" thickBot="1">
      <c r="A65" s="33"/>
      <c r="B65" s="34"/>
      <c r="C65" s="35"/>
      <c r="D65" s="35"/>
      <c r="E65" s="35"/>
      <c r="F65" s="35"/>
      <c r="G65" s="36"/>
      <c r="H65" s="36"/>
      <c r="I65" s="35"/>
      <c r="J65" s="35"/>
      <c r="K65" s="35"/>
      <c r="L65" s="37"/>
      <c r="N65" s="11">
        <f>N61+O65/100</f>
        <v>5.03</v>
      </c>
      <c r="O65" s="12">
        <v>3</v>
      </c>
      <c r="P65" s="13" t="str">
        <f t="shared" si="45"/>
        <v>C</v>
      </c>
      <c r="Q65" s="13" t="str">
        <f t="shared" si="46"/>
        <v>Natoli C.</v>
      </c>
      <c r="R65" s="13" t="str">
        <f t="shared" si="47"/>
        <v> Frollo</v>
      </c>
      <c r="S65" s="13">
        <f t="shared" si="48"/>
        <v>0</v>
      </c>
      <c r="T65" s="13">
        <f t="shared" si="49"/>
        <v>0</v>
      </c>
      <c r="U65" s="14" t="str">
        <f t="shared" si="50"/>
        <v> Riccobene</v>
      </c>
      <c r="V65" s="21"/>
      <c r="W65" s="102">
        <f aca="true" t="shared" si="51" ref="W65:W70">IF(COUNTIF(X$1:X$65536,X65)&gt;1,"X","")</f>
      </c>
      <c r="X65" s="108">
        <f aca="true" t="shared" si="52" ref="X65:X70">Y65+Z65/100</f>
        <v>2.03</v>
      </c>
      <c r="Y65" s="109">
        <v>2</v>
      </c>
      <c r="Z65" s="109">
        <v>3</v>
      </c>
      <c r="AA65" s="110" t="s">
        <v>39</v>
      </c>
      <c r="AB65" s="111" t="str">
        <f aca="true" t="shared" si="53" ref="AB65:AB70">A73</f>
        <v>Russo</v>
      </c>
      <c r="AC65" s="112" t="str">
        <f aca="true" t="shared" si="54" ref="AC65:AC70">B73</f>
        <v>Giuffré</v>
      </c>
      <c r="AD65" s="113"/>
      <c r="AE65" s="114"/>
      <c r="AF65" s="115" t="str">
        <f>B48</f>
        <v>Natoli C.</v>
      </c>
    </row>
    <row r="66" spans="1:32" ht="13.5" thickBot="1">
      <c r="A66" s="33"/>
      <c r="B66" s="38" t="s">
        <v>74</v>
      </c>
      <c r="C66" s="39" t="s">
        <v>1</v>
      </c>
      <c r="D66" s="40" t="s">
        <v>2</v>
      </c>
      <c r="E66" s="40" t="s">
        <v>3</v>
      </c>
      <c r="F66" s="41" t="s">
        <v>4</v>
      </c>
      <c r="G66" s="41" t="s">
        <v>5</v>
      </c>
      <c r="H66" s="41" t="s">
        <v>6</v>
      </c>
      <c r="I66" s="40" t="s">
        <v>7</v>
      </c>
      <c r="J66" s="42" t="s">
        <v>8</v>
      </c>
      <c r="K66" s="43"/>
      <c r="L66" s="38" t="s">
        <v>99</v>
      </c>
      <c r="N66" s="11">
        <f>N61+O66/100</f>
        <v>5.04</v>
      </c>
      <c r="O66" s="12">
        <v>4</v>
      </c>
      <c r="P66" s="13" t="str">
        <f t="shared" si="45"/>
        <v>C</v>
      </c>
      <c r="Q66" s="13" t="str">
        <f t="shared" si="46"/>
        <v>Bagnato</v>
      </c>
      <c r="R66" s="13" t="str">
        <f t="shared" si="47"/>
        <v> Torre</v>
      </c>
      <c r="S66" s="13">
        <f t="shared" si="48"/>
        <v>0</v>
      </c>
      <c r="T66" s="13">
        <f t="shared" si="49"/>
        <v>0</v>
      </c>
      <c r="U66" s="14" t="str">
        <f t="shared" si="50"/>
        <v>La Torre A.</v>
      </c>
      <c r="V66" s="92"/>
      <c r="W66" s="102">
        <f t="shared" si="51"/>
      </c>
      <c r="X66" s="116">
        <f t="shared" si="52"/>
        <v>2.04</v>
      </c>
      <c r="Y66" s="117">
        <v>2</v>
      </c>
      <c r="Z66" s="117">
        <v>4</v>
      </c>
      <c r="AA66" s="118" t="s">
        <v>39</v>
      </c>
      <c r="AB66" s="119" t="str">
        <f t="shared" si="53"/>
        <v>La Torre A.</v>
      </c>
      <c r="AC66" s="120" t="str">
        <f t="shared" si="54"/>
        <v> Riccobene</v>
      </c>
      <c r="AD66" s="121"/>
      <c r="AE66" s="122"/>
      <c r="AF66" s="123" t="str">
        <f>B51</f>
        <v> Frollo</v>
      </c>
    </row>
    <row r="67" spans="1:32" ht="12.75">
      <c r="A67" s="44">
        <f>C67*1000+J67*50+H67+0.9</f>
        <v>7157.9</v>
      </c>
      <c r="B67" s="45" t="str">
        <f>Player!A4</f>
        <v>Russo</v>
      </c>
      <c r="C67" s="46">
        <f>3*E67+F67</f>
        <v>7</v>
      </c>
      <c r="D67" s="47">
        <f>SUM(E67:G67)</f>
        <v>3</v>
      </c>
      <c r="E67" s="47">
        <f>SUM(F73+F75+F77)</f>
        <v>2</v>
      </c>
      <c r="F67" s="48">
        <f>SUM(G73+G75+G77)</f>
        <v>1</v>
      </c>
      <c r="G67" s="48">
        <f>SUM(H73+H75+H77)</f>
        <v>0</v>
      </c>
      <c r="H67" s="48">
        <f>SUM(D73+D75+D77)</f>
        <v>7</v>
      </c>
      <c r="I67" s="47">
        <f>SUM(E73+E75+E77)</f>
        <v>4</v>
      </c>
      <c r="J67" s="49">
        <f>H67-I67</f>
        <v>3</v>
      </c>
      <c r="K67" s="50" t="s">
        <v>32</v>
      </c>
      <c r="L67" s="51" t="s">
        <v>153</v>
      </c>
      <c r="N67" s="11">
        <f>N61+O67/100</f>
        <v>5.05</v>
      </c>
      <c r="O67" s="12">
        <v>5</v>
      </c>
      <c r="P67" s="13" t="str">
        <f t="shared" si="45"/>
        <v>E</v>
      </c>
      <c r="Q67" s="13" t="str">
        <f t="shared" si="46"/>
        <v>Murabito</v>
      </c>
      <c r="R67" s="13" t="str">
        <f t="shared" si="47"/>
        <v> Ielapi P.</v>
      </c>
      <c r="S67" s="13">
        <f t="shared" si="48"/>
        <v>0</v>
      </c>
      <c r="T67" s="13">
        <f t="shared" si="49"/>
        <v>0</v>
      </c>
      <c r="U67" s="14" t="str">
        <f t="shared" si="50"/>
        <v>Trimboli</v>
      </c>
      <c r="V67" s="21"/>
      <c r="W67" s="102">
        <f t="shared" si="51"/>
      </c>
      <c r="X67" s="108">
        <f t="shared" si="52"/>
        <v>4.03</v>
      </c>
      <c r="Y67" s="109">
        <v>4</v>
      </c>
      <c r="Z67" s="109">
        <v>3</v>
      </c>
      <c r="AA67" s="110" t="s">
        <v>39</v>
      </c>
      <c r="AB67" s="111" t="str">
        <f t="shared" si="53"/>
        <v>Russo</v>
      </c>
      <c r="AC67" s="112" t="str">
        <f t="shared" si="54"/>
        <v>La Torre A.</v>
      </c>
      <c r="AD67" s="113"/>
      <c r="AE67" s="114"/>
      <c r="AF67" s="115" t="str">
        <f>B49</f>
        <v>Bagnato</v>
      </c>
    </row>
    <row r="68" spans="1:32" ht="13.5" thickBot="1">
      <c r="A68" s="44">
        <f>C68*1000+J68*50+H68+0.8</f>
        <v>753.8</v>
      </c>
      <c r="B68" s="52" t="str">
        <f>Player!A15</f>
        <v>Giuffré</v>
      </c>
      <c r="C68" s="53">
        <f>3*E68+F68</f>
        <v>1</v>
      </c>
      <c r="D68" s="54">
        <f>SUM(E68:G68)</f>
        <v>3</v>
      </c>
      <c r="E68" s="54">
        <f>SUM(H73+F76+F78)</f>
        <v>0</v>
      </c>
      <c r="F68" s="55">
        <f>SUM(G73+G76+G78)</f>
        <v>1</v>
      </c>
      <c r="G68" s="55">
        <f>SUM(F73+H76+H78)</f>
        <v>2</v>
      </c>
      <c r="H68" s="55">
        <f>SUM(E73+D76+D78)</f>
        <v>3</v>
      </c>
      <c r="I68" s="55">
        <f>SUM(D73+E76+E78)</f>
        <v>8</v>
      </c>
      <c r="J68" s="56">
        <f>H68-I68</f>
        <v>-5</v>
      </c>
      <c r="K68" s="50" t="s">
        <v>33</v>
      </c>
      <c r="L68" s="51" t="s">
        <v>121</v>
      </c>
      <c r="N68" s="11">
        <f>N61+O68/100</f>
        <v>5.06</v>
      </c>
      <c r="O68" s="12">
        <v>6</v>
      </c>
      <c r="P68" s="13" t="str">
        <f t="shared" si="45"/>
        <v>E</v>
      </c>
      <c r="Q68" s="13" t="str">
        <f t="shared" si="46"/>
        <v>Lo Cascio Gius.</v>
      </c>
      <c r="R68" s="13" t="str">
        <f t="shared" si="47"/>
        <v>Currò S.</v>
      </c>
      <c r="S68" s="13">
        <f t="shared" si="48"/>
        <v>0</v>
      </c>
      <c r="T68" s="13">
        <f t="shared" si="49"/>
        <v>0</v>
      </c>
      <c r="U68" s="14" t="str">
        <f t="shared" si="50"/>
        <v>Lo Cascio Giud.</v>
      </c>
      <c r="V68" s="21"/>
      <c r="W68" s="102">
        <f t="shared" si="51"/>
      </c>
      <c r="X68" s="116">
        <f t="shared" si="52"/>
        <v>4.04</v>
      </c>
      <c r="Y68" s="117">
        <v>4</v>
      </c>
      <c r="Z68" s="117">
        <v>4</v>
      </c>
      <c r="AA68" s="118" t="s">
        <v>39</v>
      </c>
      <c r="AB68" s="119" t="str">
        <f t="shared" si="53"/>
        <v>Giuffré</v>
      </c>
      <c r="AC68" s="120" t="str">
        <f t="shared" si="54"/>
        <v> Riccobene</v>
      </c>
      <c r="AD68" s="121"/>
      <c r="AE68" s="122"/>
      <c r="AF68" s="123" t="str">
        <f>B50</f>
        <v> Torre</v>
      </c>
    </row>
    <row r="69" spans="1:32" s="92" customFormat="1" ht="12.75">
      <c r="A69" s="44">
        <f>C69*1000+J69*50+H69+0.7</f>
        <v>4106.7</v>
      </c>
      <c r="B69" s="52" t="str">
        <f>Player!A22</f>
        <v>La Torre A.</v>
      </c>
      <c r="C69" s="53">
        <f>3*E69+F69</f>
        <v>4</v>
      </c>
      <c r="D69" s="54">
        <f>SUM(E69:G69)</f>
        <v>3</v>
      </c>
      <c r="E69" s="54">
        <f>SUM(F74+H75+H78)</f>
        <v>1</v>
      </c>
      <c r="F69" s="55">
        <f>SUM(G74+G75+G78)</f>
        <v>1</v>
      </c>
      <c r="G69" s="55">
        <f>SUM(H74+F75+F78)</f>
        <v>1</v>
      </c>
      <c r="H69" s="55">
        <f>SUM(D74+E75+E78)</f>
        <v>6</v>
      </c>
      <c r="I69" s="55">
        <f>SUM(E74+D75+D78)</f>
        <v>4</v>
      </c>
      <c r="J69" s="56">
        <f>H69-I69</f>
        <v>2</v>
      </c>
      <c r="K69" s="50" t="s">
        <v>34</v>
      </c>
      <c r="L69" s="51" t="s">
        <v>119</v>
      </c>
      <c r="N69" s="11">
        <f>N61+O69/100</f>
        <v>5.07</v>
      </c>
      <c r="O69" s="15">
        <v>7</v>
      </c>
      <c r="P69" s="13" t="str">
        <f t="shared" si="45"/>
        <v>G</v>
      </c>
      <c r="Q69" s="13" t="str">
        <f t="shared" si="46"/>
        <v>Gissara C.</v>
      </c>
      <c r="R69" s="13" t="str">
        <f t="shared" si="47"/>
        <v>Lo Presti R.</v>
      </c>
      <c r="S69" s="13">
        <f t="shared" si="48"/>
        <v>0</v>
      </c>
      <c r="T69" s="13">
        <f t="shared" si="49"/>
        <v>0</v>
      </c>
      <c r="U69" s="14" t="str">
        <f t="shared" si="50"/>
        <v>Pisasale</v>
      </c>
      <c r="V69" s="21"/>
      <c r="W69" s="102">
        <f t="shared" si="51"/>
      </c>
      <c r="X69" s="108">
        <f t="shared" si="52"/>
        <v>6.03</v>
      </c>
      <c r="Y69" s="109">
        <v>6</v>
      </c>
      <c r="Z69" s="109">
        <v>3</v>
      </c>
      <c r="AA69" s="110" t="s">
        <v>39</v>
      </c>
      <c r="AB69" s="111" t="str">
        <f t="shared" si="53"/>
        <v>Russo</v>
      </c>
      <c r="AC69" s="112" t="str">
        <f t="shared" si="54"/>
        <v> Riccobene</v>
      </c>
      <c r="AD69" s="113"/>
      <c r="AE69" s="114"/>
      <c r="AF69" s="115" t="str">
        <f>B51</f>
        <v> Frollo</v>
      </c>
    </row>
    <row r="70" spans="1:32" s="92" customFormat="1" ht="13.5" thickBot="1">
      <c r="A70" s="44">
        <f>C70*1000+J70*50+H70+0.6</f>
        <v>3004.6</v>
      </c>
      <c r="B70" s="57" t="str">
        <f>Player!A33</f>
        <v> Riccobene</v>
      </c>
      <c r="C70" s="58">
        <f>3*E70+F70</f>
        <v>3</v>
      </c>
      <c r="D70" s="59">
        <f>SUM(E70:G70)</f>
        <v>3</v>
      </c>
      <c r="E70" s="59">
        <f>SUM(H74+H76+H77)</f>
        <v>0</v>
      </c>
      <c r="F70" s="59">
        <f>SUM(G74+G76+G77)</f>
        <v>3</v>
      </c>
      <c r="G70" s="60">
        <f>SUM(F74+F76+F77)</f>
        <v>0</v>
      </c>
      <c r="H70" s="60">
        <f>SUM(E74+E76+E77)</f>
        <v>4</v>
      </c>
      <c r="I70" s="60">
        <f>SUM(D74+D76+D77)</f>
        <v>4</v>
      </c>
      <c r="J70" s="61">
        <f>H70-I70</f>
        <v>0</v>
      </c>
      <c r="K70" s="62" t="s">
        <v>53</v>
      </c>
      <c r="L70" s="63" t="s">
        <v>181</v>
      </c>
      <c r="N70" s="11">
        <f>N61+O70/100</f>
        <v>5.08</v>
      </c>
      <c r="O70" s="12">
        <v>8</v>
      </c>
      <c r="P70" s="13" t="str">
        <f t="shared" si="45"/>
        <v>G</v>
      </c>
      <c r="Q70" s="13" t="str">
        <f t="shared" si="46"/>
        <v>Sciacca</v>
      </c>
      <c r="R70" s="13" t="str">
        <f t="shared" si="47"/>
        <v>Squaddara F.</v>
      </c>
      <c r="S70" s="13">
        <f t="shared" si="48"/>
        <v>0</v>
      </c>
      <c r="T70" s="13">
        <f t="shared" si="49"/>
        <v>0</v>
      </c>
      <c r="U70" s="14" t="str">
        <f t="shared" si="50"/>
        <v>Cannavò</v>
      </c>
      <c r="V70" s="21"/>
      <c r="W70" s="103">
        <f t="shared" si="51"/>
      </c>
      <c r="X70" s="116">
        <f t="shared" si="52"/>
        <v>6.04</v>
      </c>
      <c r="Y70" s="117">
        <v>6</v>
      </c>
      <c r="Z70" s="117">
        <v>4</v>
      </c>
      <c r="AA70" s="118" t="s">
        <v>39</v>
      </c>
      <c r="AB70" s="119" t="str">
        <f t="shared" si="53"/>
        <v>Giuffré</v>
      </c>
      <c r="AC70" s="120" t="str">
        <f t="shared" si="54"/>
        <v>La Torre A.</v>
      </c>
      <c r="AD70" s="121"/>
      <c r="AE70" s="122"/>
      <c r="AF70" s="123" t="str">
        <f>B50</f>
        <v> Torre</v>
      </c>
    </row>
    <row r="71" spans="1:32" s="92" customFormat="1" ht="13.5" thickBot="1">
      <c r="A71" s="64"/>
      <c r="B71" s="65"/>
      <c r="C71" s="66"/>
      <c r="D71" s="66"/>
      <c r="E71" s="66"/>
      <c r="F71" s="67"/>
      <c r="G71" s="67"/>
      <c r="H71" s="68"/>
      <c r="I71" s="66"/>
      <c r="J71" s="66"/>
      <c r="K71" s="69"/>
      <c r="L71" s="70"/>
      <c r="N71" s="11">
        <f>N61+O71/100</f>
        <v>5.09</v>
      </c>
      <c r="O71" s="12">
        <v>9</v>
      </c>
      <c r="P71" s="13" t="str">
        <f t="shared" si="45"/>
        <v>I</v>
      </c>
      <c r="Q71" s="13" t="str">
        <f t="shared" si="46"/>
        <v>Buttitta</v>
      </c>
      <c r="R71" s="13" t="str">
        <f t="shared" si="47"/>
        <v>Natoli R.</v>
      </c>
      <c r="S71" s="13">
        <f t="shared" si="48"/>
        <v>0</v>
      </c>
      <c r="T71" s="13">
        <f t="shared" si="49"/>
        <v>0</v>
      </c>
      <c r="U71" s="14" t="str">
        <f t="shared" si="50"/>
        <v>-</v>
      </c>
      <c r="V71" s="21"/>
      <c r="W71" s="71"/>
      <c r="X71" s="131"/>
      <c r="Y71" s="128"/>
      <c r="Z71" s="125"/>
      <c r="AA71" s="125"/>
      <c r="AB71" s="135"/>
      <c r="AC71" s="135"/>
      <c r="AD71" s="127"/>
      <c r="AE71" s="127"/>
      <c r="AF71" s="127"/>
    </row>
    <row r="72" spans="1:32" s="92" customFormat="1" ht="13.5" thickBot="1">
      <c r="A72" s="72" t="s">
        <v>74</v>
      </c>
      <c r="B72" s="73" t="s">
        <v>74</v>
      </c>
      <c r="C72" s="74"/>
      <c r="D72" s="191" t="s">
        <v>11</v>
      </c>
      <c r="E72" s="192"/>
      <c r="F72" s="34"/>
      <c r="G72" s="75"/>
      <c r="H72" s="34"/>
      <c r="I72" s="191" t="s">
        <v>24</v>
      </c>
      <c r="J72" s="193"/>
      <c r="K72" s="191" t="s">
        <v>100</v>
      </c>
      <c r="L72" s="192"/>
      <c r="N72" s="11">
        <f>N61+O72/100</f>
        <v>5.1</v>
      </c>
      <c r="O72" s="12">
        <v>10</v>
      </c>
      <c r="P72" s="13" t="str">
        <f t="shared" si="45"/>
        <v>I</v>
      </c>
      <c r="Q72" s="13" t="str">
        <f t="shared" si="46"/>
        <v>Natoli A.</v>
      </c>
      <c r="R72" s="13" t="str">
        <f t="shared" si="47"/>
        <v>Chiara</v>
      </c>
      <c r="S72" s="13">
        <f t="shared" si="48"/>
        <v>0</v>
      </c>
      <c r="T72" s="13">
        <f t="shared" si="49"/>
        <v>0</v>
      </c>
      <c r="U72" s="14" t="str">
        <f t="shared" si="50"/>
        <v>-</v>
      </c>
      <c r="V72" s="21"/>
      <c r="W72" s="21"/>
      <c r="X72" s="128"/>
      <c r="Y72" s="128"/>
      <c r="Z72" s="132"/>
      <c r="AA72" s="132"/>
      <c r="AB72" s="136"/>
      <c r="AC72" s="136"/>
      <c r="AD72" s="132"/>
      <c r="AE72" s="132"/>
      <c r="AF72" s="132"/>
    </row>
    <row r="73" spans="1:32" s="92" customFormat="1" ht="12.75">
      <c r="A73" s="76" t="str">
        <f>B67</f>
        <v>Russo</v>
      </c>
      <c r="B73" s="77" t="str">
        <f>B68</f>
        <v>Giuffré</v>
      </c>
      <c r="C73" s="78"/>
      <c r="D73" s="79">
        <v>3</v>
      </c>
      <c r="E73" s="80">
        <v>1</v>
      </c>
      <c r="F73" s="81">
        <f aca="true" t="shared" si="55" ref="F73:F78">IF(D73&gt;E73,1,0)</f>
        <v>1</v>
      </c>
      <c r="G73" s="81">
        <f aca="true" t="shared" si="56" ref="G73:G78">IF(D73=E73,1,0)</f>
        <v>0</v>
      </c>
      <c r="H73" s="81">
        <f aca="true" t="shared" si="57" ref="H73:H78">IF(D73&lt;E73,1,0)</f>
        <v>0</v>
      </c>
      <c r="I73" s="189"/>
      <c r="J73" s="190"/>
      <c r="K73" s="200"/>
      <c r="L73" s="201"/>
      <c r="N73" s="11">
        <f>N61+O73/100</f>
        <v>5.11</v>
      </c>
      <c r="O73" s="15">
        <v>11</v>
      </c>
      <c r="P73" s="13" t="str">
        <f t="shared" si="45"/>
        <v>-</v>
      </c>
      <c r="Q73" s="13" t="str">
        <f t="shared" si="46"/>
        <v>-</v>
      </c>
      <c r="R73" s="13" t="str">
        <f t="shared" si="47"/>
        <v>-</v>
      </c>
      <c r="S73" s="13" t="str">
        <f t="shared" si="48"/>
        <v>-</v>
      </c>
      <c r="T73" s="13" t="str">
        <f t="shared" si="49"/>
        <v>-</v>
      </c>
      <c r="U73" s="14" t="str">
        <f t="shared" si="50"/>
        <v>-</v>
      </c>
      <c r="V73" s="21"/>
      <c r="W73" s="21"/>
      <c r="X73" s="128"/>
      <c r="Y73" s="128"/>
      <c r="Z73" s="134"/>
      <c r="AA73" s="134"/>
      <c r="AB73" s="134"/>
      <c r="AC73" s="134"/>
      <c r="AD73" s="134"/>
      <c r="AE73" s="134"/>
      <c r="AF73" s="134"/>
    </row>
    <row r="74" spans="1:32" ht="13.5" thickBot="1">
      <c r="A74" s="82" t="str">
        <f>B69</f>
        <v>La Torre A.</v>
      </c>
      <c r="B74" s="83" t="str">
        <f>B70</f>
        <v> Riccobene</v>
      </c>
      <c r="C74" s="84"/>
      <c r="D74" s="58">
        <v>1</v>
      </c>
      <c r="E74" s="85">
        <v>1</v>
      </c>
      <c r="F74" s="81">
        <f t="shared" si="55"/>
        <v>0</v>
      </c>
      <c r="G74" s="81">
        <f t="shared" si="56"/>
        <v>1</v>
      </c>
      <c r="H74" s="81">
        <f t="shared" si="57"/>
        <v>0</v>
      </c>
      <c r="I74" s="187"/>
      <c r="J74" s="188"/>
      <c r="K74" s="200"/>
      <c r="L74" s="201"/>
      <c r="N74" s="16">
        <f>N61+O74/100</f>
        <v>5.12</v>
      </c>
      <c r="O74" s="17">
        <v>12</v>
      </c>
      <c r="P74" s="18" t="str">
        <f t="shared" si="45"/>
        <v>-</v>
      </c>
      <c r="Q74" s="18" t="str">
        <f t="shared" si="46"/>
        <v>-</v>
      </c>
      <c r="R74" s="18" t="str">
        <f t="shared" si="47"/>
        <v>-</v>
      </c>
      <c r="S74" s="18" t="str">
        <f t="shared" si="48"/>
        <v>-</v>
      </c>
      <c r="T74" s="18" t="str">
        <f t="shared" si="49"/>
        <v>-</v>
      </c>
      <c r="U74" s="19" t="str">
        <f t="shared" si="50"/>
        <v>-</v>
      </c>
      <c r="V74" s="21"/>
      <c r="W74" s="21"/>
      <c r="Y74" s="131"/>
      <c r="Z74" s="137"/>
      <c r="AA74" s="137"/>
      <c r="AB74" s="138"/>
      <c r="AC74" s="138"/>
      <c r="AD74" s="127"/>
      <c r="AE74" s="127"/>
      <c r="AF74" s="137"/>
    </row>
    <row r="75" spans="1:32" ht="12.75">
      <c r="A75" s="86" t="str">
        <f>B67</f>
        <v>Russo</v>
      </c>
      <c r="B75" s="87" t="str">
        <f>B69</f>
        <v>La Torre A.</v>
      </c>
      <c r="C75" s="78"/>
      <c r="D75" s="79">
        <v>3</v>
      </c>
      <c r="E75" s="80">
        <v>2</v>
      </c>
      <c r="F75" s="81">
        <f t="shared" si="55"/>
        <v>1</v>
      </c>
      <c r="G75" s="81">
        <f t="shared" si="56"/>
        <v>0</v>
      </c>
      <c r="H75" s="81">
        <f t="shared" si="57"/>
        <v>0</v>
      </c>
      <c r="I75" s="194"/>
      <c r="J75" s="195"/>
      <c r="K75" s="200"/>
      <c r="L75" s="201"/>
      <c r="N75" s="20"/>
      <c r="Q75" s="21"/>
      <c r="R75" s="21"/>
      <c r="V75" s="21"/>
      <c r="W75" s="21"/>
      <c r="Y75" s="131"/>
      <c r="Z75" s="125"/>
      <c r="AA75" s="125"/>
      <c r="AB75" s="135"/>
      <c r="AC75" s="135"/>
      <c r="AD75" s="127"/>
      <c r="AE75" s="127"/>
      <c r="AF75" s="127"/>
    </row>
    <row r="76" spans="1:32" ht="13.5" thickBot="1">
      <c r="A76" s="82" t="str">
        <f>B68</f>
        <v>Giuffré</v>
      </c>
      <c r="B76" s="83" t="str">
        <f>B70</f>
        <v> Riccobene</v>
      </c>
      <c r="C76" s="84"/>
      <c r="D76" s="58">
        <v>2</v>
      </c>
      <c r="E76" s="85">
        <v>2</v>
      </c>
      <c r="F76" s="81">
        <f t="shared" si="55"/>
        <v>0</v>
      </c>
      <c r="G76" s="81">
        <f t="shared" si="56"/>
        <v>1</v>
      </c>
      <c r="H76" s="81">
        <f t="shared" si="57"/>
        <v>0</v>
      </c>
      <c r="I76" s="187"/>
      <c r="J76" s="188"/>
      <c r="K76" s="200"/>
      <c r="L76" s="201"/>
      <c r="N76" s="20"/>
      <c r="Q76" s="21"/>
      <c r="R76" s="21"/>
      <c r="V76" s="21"/>
      <c r="W76" s="21"/>
      <c r="Y76" s="131"/>
      <c r="Z76" s="125"/>
      <c r="AA76" s="125"/>
      <c r="AB76" s="135"/>
      <c r="AC76" s="135"/>
      <c r="AD76" s="127"/>
      <c r="AE76" s="127"/>
      <c r="AF76" s="127"/>
    </row>
    <row r="77" spans="1:32" ht="13.5" thickBot="1">
      <c r="A77" s="86" t="str">
        <f>B67</f>
        <v>Russo</v>
      </c>
      <c r="B77" s="87" t="str">
        <f>B70</f>
        <v> Riccobene</v>
      </c>
      <c r="C77" s="78"/>
      <c r="D77" s="79">
        <v>1</v>
      </c>
      <c r="E77" s="80">
        <v>1</v>
      </c>
      <c r="F77" s="81">
        <f t="shared" si="55"/>
        <v>0</v>
      </c>
      <c r="G77" s="81">
        <f t="shared" si="56"/>
        <v>1</v>
      </c>
      <c r="H77" s="81">
        <f t="shared" si="57"/>
        <v>0</v>
      </c>
      <c r="I77" s="194"/>
      <c r="J77" s="195"/>
      <c r="K77" s="200"/>
      <c r="L77" s="201"/>
      <c r="N77" s="1">
        <v>6</v>
      </c>
      <c r="O77" s="207" t="s">
        <v>79</v>
      </c>
      <c r="P77" s="208"/>
      <c r="Q77" s="208"/>
      <c r="R77" s="208"/>
      <c r="S77" s="208"/>
      <c r="T77" s="208"/>
      <c r="U77" s="209"/>
      <c r="V77" s="29"/>
      <c r="W77" s="21"/>
      <c r="Y77" s="131"/>
      <c r="Z77" s="125"/>
      <c r="AA77" s="125"/>
      <c r="AB77" s="132"/>
      <c r="AC77" s="132"/>
      <c r="AD77" s="133"/>
      <c r="AE77" s="133"/>
      <c r="AF77" s="132"/>
    </row>
    <row r="78" spans="1:32" ht="13.5" thickBot="1">
      <c r="A78" s="82" t="str">
        <f>B68</f>
        <v>Giuffré</v>
      </c>
      <c r="B78" s="83" t="str">
        <f>B69</f>
        <v>La Torre A.</v>
      </c>
      <c r="C78" s="84"/>
      <c r="D78" s="58">
        <f>AD76</f>
        <v>0</v>
      </c>
      <c r="E78" s="85">
        <v>3</v>
      </c>
      <c r="F78" s="81">
        <f t="shared" si="55"/>
        <v>0</v>
      </c>
      <c r="G78" s="81">
        <f t="shared" si="56"/>
        <v>0</v>
      </c>
      <c r="H78" s="81">
        <f t="shared" si="57"/>
        <v>1</v>
      </c>
      <c r="I78" s="187"/>
      <c r="J78" s="188"/>
      <c r="K78" s="202"/>
      <c r="L78" s="203"/>
      <c r="N78" s="22" t="s">
        <v>80</v>
      </c>
      <c r="O78" s="3" t="s">
        <v>81</v>
      </c>
      <c r="P78" s="3" t="s">
        <v>82</v>
      </c>
      <c r="Q78" s="4" t="s">
        <v>83</v>
      </c>
      <c r="R78" s="4" t="s">
        <v>84</v>
      </c>
      <c r="S78" s="5" t="s">
        <v>85</v>
      </c>
      <c r="T78" s="5"/>
      <c r="U78" s="3" t="s">
        <v>24</v>
      </c>
      <c r="V78" s="21"/>
      <c r="W78" s="21"/>
      <c r="Y78" s="131"/>
      <c r="Z78" s="125"/>
      <c r="AA78" s="125"/>
      <c r="AB78" s="132"/>
      <c r="AC78" s="132"/>
      <c r="AD78" s="133"/>
      <c r="AE78" s="133"/>
      <c r="AF78" s="132"/>
    </row>
    <row r="79" spans="1:32" ht="13.5" thickBot="1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1"/>
      <c r="N79" s="6">
        <f>N77+O79/100</f>
        <v>6.01</v>
      </c>
      <c r="O79" s="7">
        <v>1</v>
      </c>
      <c r="P79" s="8" t="str">
        <f aca="true" t="shared" si="58" ref="P79:P90">_xlfn.IFERROR(VLOOKUP(N79,$X:$AF,4,FALSE),"-")</f>
        <v>B</v>
      </c>
      <c r="Q79" s="8" t="str">
        <f aca="true" t="shared" si="59" ref="Q79:Q90">_xlfn.IFERROR(VLOOKUP(N79,$X:$AF,5,FALSE),"-")</f>
        <v>Magrì</v>
      </c>
      <c r="R79" s="9" t="str">
        <f aca="true" t="shared" si="60" ref="R79:R90">_xlfn.IFERROR(VLOOKUP(N79,$X:$AF,6,FALSE),"-")</f>
        <v> Squaddara G.</v>
      </c>
      <c r="S79" s="9">
        <f aca="true" t="shared" si="61" ref="S79:S90">_xlfn.IFERROR(VLOOKUP(N79,$X:$AF,7,FALSE),"-")</f>
        <v>0</v>
      </c>
      <c r="T79" s="9">
        <f aca="true" t="shared" si="62" ref="T79:T90">_xlfn.IFERROR(VLOOKUP(N79,$X:$AF,8,FALSE),"-")</f>
        <v>0</v>
      </c>
      <c r="U79" s="10" t="str">
        <f aca="true" t="shared" si="63" ref="U79:U90">_xlfn.IFERROR(VLOOKUP(N79,$X:$AF,9,FALSE),"-")</f>
        <v>Calabrò S.</v>
      </c>
      <c r="V79" s="92"/>
      <c r="W79" s="21"/>
      <c r="Z79" s="125"/>
      <c r="AA79" s="125"/>
      <c r="AB79" s="132"/>
      <c r="AC79" s="132"/>
      <c r="AD79" s="133"/>
      <c r="AE79" s="133"/>
      <c r="AF79" s="132"/>
    </row>
    <row r="80" spans="1:32" s="29" customFormat="1" ht="13.5" customHeight="1">
      <c r="A80" s="21"/>
      <c r="B80" s="21"/>
      <c r="C80" s="21"/>
      <c r="D80" s="21"/>
      <c r="E80" s="21"/>
      <c r="F80" s="21"/>
      <c r="G80" s="24"/>
      <c r="H80" s="24"/>
      <c r="I80" s="21"/>
      <c r="J80" s="21"/>
      <c r="K80" s="21"/>
      <c r="L80" s="21"/>
      <c r="N80" s="11">
        <f>N77+O80/100</f>
        <v>6.02</v>
      </c>
      <c r="O80" s="12">
        <v>2</v>
      </c>
      <c r="P80" s="13" t="str">
        <f t="shared" si="58"/>
        <v>B</v>
      </c>
      <c r="Q80" s="13" t="str">
        <f t="shared" si="59"/>
        <v>Corso A.</v>
      </c>
      <c r="R80" s="13" t="str">
        <f t="shared" si="60"/>
        <v>Diletti</v>
      </c>
      <c r="S80" s="13">
        <f t="shared" si="61"/>
        <v>0</v>
      </c>
      <c r="T80" s="13">
        <f t="shared" si="62"/>
        <v>0</v>
      </c>
      <c r="U80" s="14" t="str">
        <f t="shared" si="63"/>
        <v>Giliberto</v>
      </c>
      <c r="V80" s="21"/>
      <c r="W80" s="21"/>
      <c r="X80" s="128"/>
      <c r="Y80" s="128"/>
      <c r="Z80" s="125"/>
      <c r="AA80" s="125"/>
      <c r="AB80" s="132"/>
      <c r="AC80" s="132"/>
      <c r="AD80" s="133"/>
      <c r="AE80" s="133"/>
      <c r="AF80" s="132"/>
    </row>
    <row r="81" spans="14:32" ht="13.5" thickBot="1">
      <c r="N81" s="11">
        <f>N77+O81/100</f>
        <v>6.03</v>
      </c>
      <c r="O81" s="12">
        <v>3</v>
      </c>
      <c r="P81" s="13" t="str">
        <f t="shared" si="58"/>
        <v>D</v>
      </c>
      <c r="Q81" s="13" t="str">
        <f t="shared" si="59"/>
        <v>Russo</v>
      </c>
      <c r="R81" s="13" t="str">
        <f t="shared" si="60"/>
        <v> Riccobene</v>
      </c>
      <c r="S81" s="13">
        <f t="shared" si="61"/>
        <v>0</v>
      </c>
      <c r="T81" s="13">
        <f t="shared" si="62"/>
        <v>0</v>
      </c>
      <c r="U81" s="14" t="str">
        <f t="shared" si="63"/>
        <v> Frollo</v>
      </c>
      <c r="V81" s="21"/>
      <c r="W81" s="21"/>
      <c r="Z81" s="125"/>
      <c r="AA81" s="125"/>
      <c r="AB81" s="132"/>
      <c r="AC81" s="132"/>
      <c r="AD81" s="133"/>
      <c r="AE81" s="133"/>
      <c r="AF81" s="132"/>
    </row>
    <row r="82" spans="1:32" s="92" customFormat="1" ht="13.5" thickBot="1">
      <c r="A82" s="26" t="s">
        <v>15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8"/>
      <c r="N82" s="11">
        <f>N77+O82/100</f>
        <v>6.04</v>
      </c>
      <c r="O82" s="12">
        <v>4</v>
      </c>
      <c r="P82" s="13" t="str">
        <f t="shared" si="58"/>
        <v>D</v>
      </c>
      <c r="Q82" s="13" t="str">
        <f t="shared" si="59"/>
        <v>Giuffré</v>
      </c>
      <c r="R82" s="13" t="str">
        <f t="shared" si="60"/>
        <v>La Torre A.</v>
      </c>
      <c r="S82" s="13">
        <f t="shared" si="61"/>
        <v>0</v>
      </c>
      <c r="T82" s="13">
        <f t="shared" si="62"/>
        <v>0</v>
      </c>
      <c r="U82" s="14" t="str">
        <f t="shared" si="63"/>
        <v> Torre</v>
      </c>
      <c r="V82" s="21"/>
      <c r="W82" s="101" t="str">
        <f>IF(COUNTIF(X:X,X82)&gt;1,"X","")</f>
        <v>X</v>
      </c>
      <c r="X82" s="105"/>
      <c r="Y82" s="105"/>
      <c r="Z82" s="197" t="str">
        <f>"PARTITE "&amp;A82</f>
        <v>PARTITE GIRONE 5</v>
      </c>
      <c r="AA82" s="198"/>
      <c r="AB82" s="198"/>
      <c r="AC82" s="198"/>
      <c r="AD82" s="198"/>
      <c r="AE82" s="198"/>
      <c r="AF82" s="199"/>
    </row>
    <row r="83" spans="1:32" ht="13.5" thickBot="1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/>
      <c r="N83" s="11">
        <f>N77+O83/100</f>
        <v>6.05</v>
      </c>
      <c r="O83" s="12">
        <v>5</v>
      </c>
      <c r="P83" s="13" t="str">
        <f t="shared" si="58"/>
        <v>F</v>
      </c>
      <c r="Q83" s="13" t="str">
        <f t="shared" si="59"/>
        <v>Lo Presti A.</v>
      </c>
      <c r="R83" s="13" t="str">
        <f t="shared" si="60"/>
        <v>Trimboli</v>
      </c>
      <c r="S83" s="13">
        <f t="shared" si="61"/>
        <v>0</v>
      </c>
      <c r="T83" s="13">
        <f t="shared" si="62"/>
        <v>0</v>
      </c>
      <c r="U83" s="14" t="str">
        <f t="shared" si="63"/>
        <v> Ielapi P.</v>
      </c>
      <c r="V83" s="21"/>
      <c r="W83" s="102"/>
      <c r="X83" s="106" t="s">
        <v>80</v>
      </c>
      <c r="Y83" s="106" t="s">
        <v>78</v>
      </c>
      <c r="Z83" s="106" t="s">
        <v>23</v>
      </c>
      <c r="AA83" s="106" t="s">
        <v>35</v>
      </c>
      <c r="AB83" s="107" t="s">
        <v>74</v>
      </c>
      <c r="AC83" s="107" t="s">
        <v>74</v>
      </c>
      <c r="AD83" s="205" t="s">
        <v>11</v>
      </c>
      <c r="AE83" s="206"/>
      <c r="AF83" s="106" t="s">
        <v>24</v>
      </c>
    </row>
    <row r="84" spans="1:32" ht="13.5" thickBot="1">
      <c r="A84" s="33"/>
      <c r="B84" s="34"/>
      <c r="C84" s="35"/>
      <c r="D84" s="35"/>
      <c r="E84" s="35"/>
      <c r="F84" s="35"/>
      <c r="G84" s="36"/>
      <c r="H84" s="36"/>
      <c r="I84" s="35"/>
      <c r="J84" s="35"/>
      <c r="K84" s="35"/>
      <c r="L84" s="37"/>
      <c r="N84" s="11">
        <f>N77+O84/100</f>
        <v>6.06</v>
      </c>
      <c r="O84" s="12">
        <v>6</v>
      </c>
      <c r="P84" s="13" t="str">
        <f t="shared" si="58"/>
        <v>F</v>
      </c>
      <c r="Q84" s="13" t="str">
        <f t="shared" si="59"/>
        <v>La Torre F.</v>
      </c>
      <c r="R84" s="13" t="str">
        <f t="shared" si="60"/>
        <v>Lo Cascio Giud.</v>
      </c>
      <c r="S84" s="13">
        <f t="shared" si="61"/>
        <v>0</v>
      </c>
      <c r="T84" s="13">
        <f t="shared" si="62"/>
        <v>0</v>
      </c>
      <c r="U84" s="14" t="str">
        <f t="shared" si="63"/>
        <v>Currò S.</v>
      </c>
      <c r="V84" s="21"/>
      <c r="W84" s="102">
        <f aca="true" t="shared" si="64" ref="W84:W89">IF(COUNTIF(X$1:X$65536,X84)&gt;1,"X","")</f>
      </c>
      <c r="X84" s="108">
        <f aca="true" t="shared" si="65" ref="X84:X89">Y84+Z84/100</f>
        <v>1.05</v>
      </c>
      <c r="Y84" s="109">
        <v>1</v>
      </c>
      <c r="Z84" s="109">
        <v>5</v>
      </c>
      <c r="AA84" s="110" t="s">
        <v>75</v>
      </c>
      <c r="AB84" s="111" t="str">
        <f aca="true" t="shared" si="66" ref="AB84:AB89">A92</f>
        <v>Murabito</v>
      </c>
      <c r="AC84" s="112" t="str">
        <f aca="true" t="shared" si="67" ref="AC84:AC89">B92</f>
        <v>Lo Cascio Gius.</v>
      </c>
      <c r="AD84" s="113"/>
      <c r="AE84" s="114"/>
      <c r="AF84" s="115" t="str">
        <f>B105</f>
        <v>Lo Presti A.</v>
      </c>
    </row>
    <row r="85" spans="1:32" ht="13.5" thickBot="1">
      <c r="A85" s="33"/>
      <c r="B85" s="38" t="s">
        <v>74</v>
      </c>
      <c r="C85" s="39" t="s">
        <v>1</v>
      </c>
      <c r="D85" s="40" t="s">
        <v>2</v>
      </c>
      <c r="E85" s="40" t="s">
        <v>3</v>
      </c>
      <c r="F85" s="41" t="s">
        <v>4</v>
      </c>
      <c r="G85" s="41" t="s">
        <v>5</v>
      </c>
      <c r="H85" s="41" t="s">
        <v>6</v>
      </c>
      <c r="I85" s="40" t="s">
        <v>7</v>
      </c>
      <c r="J85" s="42" t="s">
        <v>8</v>
      </c>
      <c r="K85" s="43"/>
      <c r="L85" s="38" t="s">
        <v>99</v>
      </c>
      <c r="N85" s="11">
        <f>N77+O85/100</f>
        <v>6.07</v>
      </c>
      <c r="O85" s="15">
        <v>7</v>
      </c>
      <c r="P85" s="13" t="str">
        <f t="shared" si="58"/>
        <v>H</v>
      </c>
      <c r="Q85" s="13" t="str">
        <f t="shared" si="59"/>
        <v>Cortese</v>
      </c>
      <c r="R85" s="13" t="str">
        <f t="shared" si="60"/>
        <v>Pisasale</v>
      </c>
      <c r="S85" s="13">
        <f t="shared" si="61"/>
        <v>0</v>
      </c>
      <c r="T85" s="13">
        <f t="shared" si="62"/>
        <v>0</v>
      </c>
      <c r="U85" s="14" t="str">
        <f t="shared" si="63"/>
        <v>Lo Presti R.</v>
      </c>
      <c r="V85" s="92"/>
      <c r="W85" s="102">
        <f t="shared" si="64"/>
      </c>
      <c r="X85" s="116">
        <f t="shared" si="65"/>
        <v>1.06</v>
      </c>
      <c r="Y85" s="117">
        <v>1</v>
      </c>
      <c r="Z85" s="117">
        <v>6</v>
      </c>
      <c r="AA85" s="118" t="s">
        <v>75</v>
      </c>
      <c r="AB85" s="119" t="str">
        <f t="shared" si="66"/>
        <v>Currò S.</v>
      </c>
      <c r="AC85" s="120" t="str">
        <f t="shared" si="67"/>
        <v> Ielapi P.</v>
      </c>
      <c r="AD85" s="121"/>
      <c r="AE85" s="122"/>
      <c r="AF85" s="123" t="str">
        <f>B108</f>
        <v>Trimboli</v>
      </c>
    </row>
    <row r="86" spans="1:32" ht="12.75">
      <c r="A86" s="44">
        <f>C86*1000+J86*50+H86+0.9</f>
        <v>6360.9</v>
      </c>
      <c r="B86" s="45" t="str">
        <f>Player!A5</f>
        <v>Murabito</v>
      </c>
      <c r="C86" s="46">
        <f>3*E86+F86</f>
        <v>6</v>
      </c>
      <c r="D86" s="47">
        <f>SUM(E86:G86)</f>
        <v>3</v>
      </c>
      <c r="E86" s="47">
        <f>SUM(F92+F94+F96)</f>
        <v>2</v>
      </c>
      <c r="F86" s="48">
        <f>SUM(G92+G94+G96)</f>
        <v>0</v>
      </c>
      <c r="G86" s="48">
        <f>SUM(H92+H94+H96)</f>
        <v>1</v>
      </c>
      <c r="H86" s="48">
        <f>SUM(D92+D94+D96)</f>
        <v>10</v>
      </c>
      <c r="I86" s="47">
        <f>SUM(E92+E94+E96)</f>
        <v>3</v>
      </c>
      <c r="J86" s="49">
        <f>H86-I86</f>
        <v>7</v>
      </c>
      <c r="K86" s="50" t="s">
        <v>40</v>
      </c>
      <c r="L86" s="51" t="s">
        <v>182</v>
      </c>
      <c r="N86" s="11">
        <f>N77+O86/100</f>
        <v>6.08</v>
      </c>
      <c r="O86" s="12">
        <v>8</v>
      </c>
      <c r="P86" s="13" t="str">
        <f t="shared" si="58"/>
        <v>H</v>
      </c>
      <c r="Q86" s="13" t="str">
        <f t="shared" si="59"/>
        <v>Mandanici</v>
      </c>
      <c r="R86" s="13" t="str">
        <f t="shared" si="60"/>
        <v>Cannavò</v>
      </c>
      <c r="S86" s="13">
        <f t="shared" si="61"/>
        <v>0</v>
      </c>
      <c r="T86" s="13">
        <f t="shared" si="62"/>
        <v>0</v>
      </c>
      <c r="U86" s="14" t="str">
        <f t="shared" si="63"/>
        <v>Squaddara F.</v>
      </c>
      <c r="V86" s="21"/>
      <c r="W86" s="102">
        <f t="shared" si="64"/>
      </c>
      <c r="X86" s="108">
        <f t="shared" si="65"/>
        <v>3.05</v>
      </c>
      <c r="Y86" s="109">
        <v>3</v>
      </c>
      <c r="Z86" s="109">
        <v>5</v>
      </c>
      <c r="AA86" s="110" t="s">
        <v>75</v>
      </c>
      <c r="AB86" s="111" t="str">
        <f t="shared" si="66"/>
        <v>Murabito</v>
      </c>
      <c r="AC86" s="112" t="str">
        <f t="shared" si="67"/>
        <v>Currò S.</v>
      </c>
      <c r="AD86" s="113"/>
      <c r="AE86" s="114"/>
      <c r="AF86" s="115" t="str">
        <f>B106</f>
        <v>La Torre F.</v>
      </c>
    </row>
    <row r="87" spans="1:32" ht="13.5" thickBot="1">
      <c r="A87" s="44">
        <f>C87*1000+J87*50+H87+0.8</f>
        <v>2753.8</v>
      </c>
      <c r="B87" s="52" t="str">
        <f>Player!A14</f>
        <v>Lo Cascio Gius.</v>
      </c>
      <c r="C87" s="53">
        <f>3*E87+F87</f>
        <v>3</v>
      </c>
      <c r="D87" s="54">
        <f>SUM(E87:G87)</f>
        <v>3</v>
      </c>
      <c r="E87" s="54">
        <f>SUM(H92+F95+F97)</f>
        <v>1</v>
      </c>
      <c r="F87" s="55">
        <f>SUM(G92+G95+G97)</f>
        <v>0</v>
      </c>
      <c r="G87" s="55">
        <f>SUM(F92+H95+H97)</f>
        <v>2</v>
      </c>
      <c r="H87" s="55">
        <f>SUM(E92+D95+D97)</f>
        <v>3</v>
      </c>
      <c r="I87" s="55">
        <f>SUM(D92+E95+E97)</f>
        <v>8</v>
      </c>
      <c r="J87" s="56">
        <f>H87-I87</f>
        <v>-5</v>
      </c>
      <c r="K87" s="50" t="s">
        <v>41</v>
      </c>
      <c r="L87" s="51" t="s">
        <v>127</v>
      </c>
      <c r="N87" s="11">
        <f>N77+O87/100</f>
        <v>6.09</v>
      </c>
      <c r="O87" s="12">
        <v>9</v>
      </c>
      <c r="P87" s="13" t="str">
        <f t="shared" si="58"/>
        <v>-</v>
      </c>
      <c r="Q87" s="13" t="str">
        <f t="shared" si="59"/>
        <v>-</v>
      </c>
      <c r="R87" s="13" t="str">
        <f t="shared" si="60"/>
        <v>-</v>
      </c>
      <c r="S87" s="13" t="str">
        <f t="shared" si="61"/>
        <v>-</v>
      </c>
      <c r="T87" s="13" t="str">
        <f t="shared" si="62"/>
        <v>-</v>
      </c>
      <c r="U87" s="14" t="str">
        <f t="shared" si="63"/>
        <v>-</v>
      </c>
      <c r="V87" s="21"/>
      <c r="W87" s="102">
        <f t="shared" si="64"/>
      </c>
      <c r="X87" s="116">
        <f t="shared" si="65"/>
        <v>3.06</v>
      </c>
      <c r="Y87" s="117">
        <v>3</v>
      </c>
      <c r="Z87" s="117">
        <v>6</v>
      </c>
      <c r="AA87" s="118" t="s">
        <v>75</v>
      </c>
      <c r="AB87" s="119" t="str">
        <f t="shared" si="66"/>
        <v>Lo Cascio Gius.</v>
      </c>
      <c r="AC87" s="120" t="str">
        <f t="shared" si="67"/>
        <v> Ielapi P.</v>
      </c>
      <c r="AD87" s="121"/>
      <c r="AE87" s="122"/>
      <c r="AF87" s="123" t="str">
        <f>B107</f>
        <v>Lo Cascio Giud.</v>
      </c>
    </row>
    <row r="88" spans="1:32" s="92" customFormat="1" ht="12.75">
      <c r="A88" s="44">
        <f>C88*1000+J88*50+H88+0.7</f>
        <v>-898.3</v>
      </c>
      <c r="B88" s="52" t="str">
        <f>Player!A23</f>
        <v>Currò S.</v>
      </c>
      <c r="C88" s="53">
        <f>3*E88+F88</f>
        <v>0</v>
      </c>
      <c r="D88" s="54">
        <f>SUM(E88:G88)</f>
        <v>3</v>
      </c>
      <c r="E88" s="54">
        <f>SUM(F93+H94+H97)</f>
        <v>0</v>
      </c>
      <c r="F88" s="55">
        <f>SUM(G93+G94+G97)</f>
        <v>0</v>
      </c>
      <c r="G88" s="55">
        <f>SUM(H93+F94+F97)</f>
        <v>3</v>
      </c>
      <c r="H88" s="55">
        <f>SUM(D93+E94+E97)</f>
        <v>1</v>
      </c>
      <c r="I88" s="55">
        <f>SUM(E93+D94+D97)</f>
        <v>19</v>
      </c>
      <c r="J88" s="56">
        <f>H88-I88</f>
        <v>-18</v>
      </c>
      <c r="K88" s="50" t="s">
        <v>42</v>
      </c>
      <c r="L88" s="51" t="s">
        <v>183</v>
      </c>
      <c r="N88" s="11">
        <f>N77+O88/100</f>
        <v>6.1</v>
      </c>
      <c r="O88" s="12">
        <v>10</v>
      </c>
      <c r="P88" s="13" t="str">
        <f t="shared" si="58"/>
        <v>-</v>
      </c>
      <c r="Q88" s="13" t="str">
        <f t="shared" si="59"/>
        <v>-</v>
      </c>
      <c r="R88" s="13" t="str">
        <f t="shared" si="60"/>
        <v>-</v>
      </c>
      <c r="S88" s="13" t="str">
        <f t="shared" si="61"/>
        <v>-</v>
      </c>
      <c r="T88" s="13" t="str">
        <f t="shared" si="62"/>
        <v>-</v>
      </c>
      <c r="U88" s="14" t="str">
        <f t="shared" si="63"/>
        <v>-</v>
      </c>
      <c r="V88" s="21"/>
      <c r="W88" s="102">
        <f t="shared" si="64"/>
      </c>
      <c r="X88" s="108">
        <f t="shared" si="65"/>
        <v>5.05</v>
      </c>
      <c r="Y88" s="109">
        <v>5</v>
      </c>
      <c r="Z88" s="109">
        <v>5</v>
      </c>
      <c r="AA88" s="110" t="s">
        <v>75</v>
      </c>
      <c r="AB88" s="111" t="str">
        <f t="shared" si="66"/>
        <v>Murabito</v>
      </c>
      <c r="AC88" s="112" t="str">
        <f t="shared" si="67"/>
        <v> Ielapi P.</v>
      </c>
      <c r="AD88" s="113"/>
      <c r="AE88" s="114"/>
      <c r="AF88" s="115" t="str">
        <f>B108</f>
        <v>Trimboli</v>
      </c>
    </row>
    <row r="89" spans="1:32" s="92" customFormat="1" ht="13.5" thickBot="1">
      <c r="A89" s="44">
        <f>C89*1000+J89*50+H89+0.6</f>
        <v>9816.6</v>
      </c>
      <c r="B89" s="57" t="str">
        <f>Player!A32</f>
        <v> Ielapi P.</v>
      </c>
      <c r="C89" s="58">
        <f>3*E89+F89</f>
        <v>9</v>
      </c>
      <c r="D89" s="59">
        <f>SUM(E89:G89)</f>
        <v>3</v>
      </c>
      <c r="E89" s="59">
        <f>SUM(H93+H95+H96)</f>
        <v>3</v>
      </c>
      <c r="F89" s="59">
        <f>SUM(G93+G95+G96)</f>
        <v>0</v>
      </c>
      <c r="G89" s="60">
        <f>SUM(F93+F95+F96)</f>
        <v>0</v>
      </c>
      <c r="H89" s="60">
        <f>SUM(E93+E95+E96)</f>
        <v>16</v>
      </c>
      <c r="I89" s="60">
        <f>SUM(D93+D95+D96)</f>
        <v>0</v>
      </c>
      <c r="J89" s="61">
        <f>H89-I89</f>
        <v>16</v>
      </c>
      <c r="K89" s="62" t="s">
        <v>54</v>
      </c>
      <c r="L89" s="63" t="s">
        <v>163</v>
      </c>
      <c r="N89" s="11">
        <f>N77+O89/100</f>
        <v>6.11</v>
      </c>
      <c r="O89" s="15">
        <v>11</v>
      </c>
      <c r="P89" s="13" t="str">
        <f t="shared" si="58"/>
        <v>A</v>
      </c>
      <c r="Q89" s="13">
        <f t="shared" si="59"/>
        <v>0</v>
      </c>
      <c r="R89" s="13">
        <f t="shared" si="60"/>
        <v>0</v>
      </c>
      <c r="S89" s="13">
        <f t="shared" si="61"/>
        <v>0</v>
      </c>
      <c r="T89" s="13">
        <f t="shared" si="62"/>
        <v>0</v>
      </c>
      <c r="U89" s="14" t="str">
        <f t="shared" si="63"/>
        <v> Squaddara G.</v>
      </c>
      <c r="V89" s="21"/>
      <c r="W89" s="103">
        <f t="shared" si="64"/>
      </c>
      <c r="X89" s="116">
        <f t="shared" si="65"/>
        <v>5.06</v>
      </c>
      <c r="Y89" s="117">
        <v>5</v>
      </c>
      <c r="Z89" s="117">
        <v>6</v>
      </c>
      <c r="AA89" s="118" t="s">
        <v>75</v>
      </c>
      <c r="AB89" s="119" t="str">
        <f t="shared" si="66"/>
        <v>Lo Cascio Gius.</v>
      </c>
      <c r="AC89" s="120" t="str">
        <f t="shared" si="67"/>
        <v>Currò S.</v>
      </c>
      <c r="AD89" s="121"/>
      <c r="AE89" s="122"/>
      <c r="AF89" s="123" t="str">
        <f>B107</f>
        <v>Lo Cascio Giud.</v>
      </c>
    </row>
    <row r="90" spans="1:32" s="92" customFormat="1" ht="13.5" thickBot="1">
      <c r="A90" s="64"/>
      <c r="B90" s="65"/>
      <c r="C90" s="66"/>
      <c r="D90" s="66"/>
      <c r="E90" s="66"/>
      <c r="F90" s="67"/>
      <c r="G90" s="67"/>
      <c r="H90" s="68"/>
      <c r="I90" s="66"/>
      <c r="J90" s="66"/>
      <c r="K90" s="69"/>
      <c r="L90" s="70"/>
      <c r="N90" s="16">
        <f>N77+O90/100</f>
        <v>6.12</v>
      </c>
      <c r="O90" s="17">
        <v>12</v>
      </c>
      <c r="P90" s="18" t="str">
        <f t="shared" si="58"/>
        <v>A</v>
      </c>
      <c r="Q90" s="18" t="str">
        <f t="shared" si="59"/>
        <v> La Torre C.</v>
      </c>
      <c r="R90" s="18" t="str">
        <f t="shared" si="60"/>
        <v>Calabrò S.</v>
      </c>
      <c r="S90" s="18">
        <f t="shared" si="61"/>
        <v>0</v>
      </c>
      <c r="T90" s="18">
        <f t="shared" si="62"/>
        <v>0</v>
      </c>
      <c r="U90" s="19" t="str">
        <f t="shared" si="63"/>
        <v>Diletti</v>
      </c>
      <c r="V90" s="21"/>
      <c r="W90" s="71"/>
      <c r="X90" s="131"/>
      <c r="Y90" s="124"/>
      <c r="Z90" s="125"/>
      <c r="AA90" s="125"/>
      <c r="AB90" s="126"/>
      <c r="AC90" s="126"/>
      <c r="AD90" s="127"/>
      <c r="AE90" s="127"/>
      <c r="AF90" s="126"/>
    </row>
    <row r="91" spans="1:32" s="92" customFormat="1" ht="13.5" thickBot="1">
      <c r="A91" s="72" t="s">
        <v>74</v>
      </c>
      <c r="B91" s="73" t="s">
        <v>74</v>
      </c>
      <c r="C91" s="74"/>
      <c r="D91" s="191" t="s">
        <v>11</v>
      </c>
      <c r="E91" s="192"/>
      <c r="F91" s="34"/>
      <c r="G91" s="75"/>
      <c r="H91" s="34"/>
      <c r="I91" s="191" t="s">
        <v>24</v>
      </c>
      <c r="J91" s="193"/>
      <c r="K91" s="191" t="s">
        <v>100</v>
      </c>
      <c r="L91" s="192"/>
      <c r="N91" s="20"/>
      <c r="O91" s="21"/>
      <c r="P91" s="21"/>
      <c r="Q91" s="21"/>
      <c r="R91" s="21"/>
      <c r="S91" s="21"/>
      <c r="T91" s="21"/>
      <c r="U91" s="21"/>
      <c r="V91" s="21"/>
      <c r="W91" s="21"/>
      <c r="X91" s="128"/>
      <c r="Y91" s="128"/>
      <c r="Z91" s="125"/>
      <c r="AA91" s="125"/>
      <c r="AB91" s="126"/>
      <c r="AC91" s="126"/>
      <c r="AD91" s="127"/>
      <c r="AE91" s="127"/>
      <c r="AF91" s="126"/>
    </row>
    <row r="92" spans="1:32" s="92" customFormat="1" ht="13.5" thickBot="1">
      <c r="A92" s="76" t="str">
        <f>B86</f>
        <v>Murabito</v>
      </c>
      <c r="B92" s="77" t="str">
        <f>B87</f>
        <v>Lo Cascio Gius.</v>
      </c>
      <c r="C92" s="78"/>
      <c r="D92" s="79">
        <v>4</v>
      </c>
      <c r="E92" s="80">
        <f>AE84</f>
        <v>0</v>
      </c>
      <c r="F92" s="81">
        <f aca="true" t="shared" si="68" ref="F92:F97">IF(D92&gt;E92,1,0)</f>
        <v>1</v>
      </c>
      <c r="G92" s="81">
        <f aca="true" t="shared" si="69" ref="G92:G97">IF(D92=E92,1,0)</f>
        <v>0</v>
      </c>
      <c r="H92" s="81">
        <f aca="true" t="shared" si="70" ref="H92:H97">IF(D92&lt;E92,1,0)</f>
        <v>0</v>
      </c>
      <c r="I92" s="189"/>
      <c r="J92" s="190"/>
      <c r="K92" s="200"/>
      <c r="L92" s="201"/>
      <c r="N92" s="1">
        <v>7</v>
      </c>
      <c r="O92" s="207" t="s">
        <v>79</v>
      </c>
      <c r="P92" s="208"/>
      <c r="Q92" s="208"/>
      <c r="R92" s="208"/>
      <c r="S92" s="208"/>
      <c r="T92" s="208"/>
      <c r="U92" s="209"/>
      <c r="V92" s="21"/>
      <c r="W92" s="21"/>
      <c r="X92" s="128"/>
      <c r="Y92" s="128"/>
      <c r="Z92" s="125"/>
      <c r="AA92" s="125"/>
      <c r="AB92" s="126"/>
      <c r="AC92" s="126"/>
      <c r="AD92" s="127"/>
      <c r="AE92" s="127"/>
      <c r="AF92" s="126"/>
    </row>
    <row r="93" spans="1:32" ht="13.5" thickBot="1">
      <c r="A93" s="82" t="str">
        <f>B88</f>
        <v>Currò S.</v>
      </c>
      <c r="B93" s="83" t="str">
        <f>B89</f>
        <v> Ielapi P.</v>
      </c>
      <c r="C93" s="84"/>
      <c r="D93" s="58">
        <f>AD85</f>
        <v>0</v>
      </c>
      <c r="E93" s="85">
        <v>10</v>
      </c>
      <c r="F93" s="81">
        <f t="shared" si="68"/>
        <v>0</v>
      </c>
      <c r="G93" s="81">
        <f t="shared" si="69"/>
        <v>0</v>
      </c>
      <c r="H93" s="81">
        <f t="shared" si="70"/>
        <v>1</v>
      </c>
      <c r="I93" s="187"/>
      <c r="J93" s="188"/>
      <c r="K93" s="200"/>
      <c r="L93" s="201"/>
      <c r="N93" s="22" t="s">
        <v>80</v>
      </c>
      <c r="O93" s="3" t="s">
        <v>81</v>
      </c>
      <c r="P93" s="3" t="s">
        <v>82</v>
      </c>
      <c r="Q93" s="4" t="s">
        <v>83</v>
      </c>
      <c r="R93" s="4" t="s">
        <v>84</v>
      </c>
      <c r="S93" s="5" t="s">
        <v>85</v>
      </c>
      <c r="T93" s="5"/>
      <c r="U93" s="3" t="s">
        <v>24</v>
      </c>
      <c r="V93" s="21"/>
      <c r="W93" s="21"/>
      <c r="Z93" s="125"/>
      <c r="AA93" s="125"/>
      <c r="AB93" s="126"/>
      <c r="AC93" s="126"/>
      <c r="AD93" s="127"/>
      <c r="AE93" s="127"/>
      <c r="AF93" s="126"/>
    </row>
    <row r="94" spans="1:32" ht="12.75">
      <c r="A94" s="86" t="str">
        <f>B86</f>
        <v>Murabito</v>
      </c>
      <c r="B94" s="87" t="str">
        <f>B88</f>
        <v>Currò S.</v>
      </c>
      <c r="C94" s="78"/>
      <c r="D94" s="79">
        <v>6</v>
      </c>
      <c r="E94" s="80">
        <v>0</v>
      </c>
      <c r="F94" s="81">
        <f t="shared" si="68"/>
        <v>1</v>
      </c>
      <c r="G94" s="81">
        <f t="shared" si="69"/>
        <v>0</v>
      </c>
      <c r="H94" s="81">
        <f t="shared" si="70"/>
        <v>0</v>
      </c>
      <c r="I94" s="194"/>
      <c r="J94" s="195"/>
      <c r="K94" s="200"/>
      <c r="L94" s="201"/>
      <c r="N94" s="6">
        <f>N92+O94/100</f>
        <v>7.01</v>
      </c>
      <c r="O94" s="7">
        <v>1</v>
      </c>
      <c r="P94" s="8" t="str">
        <f aca="true" t="shared" si="71" ref="P94:P105">_xlfn.IFERROR(VLOOKUP(N94,$X:$AF,4,FALSE),"-")</f>
        <v>Br</v>
      </c>
      <c r="Q94" s="8" t="str">
        <f aca="true" t="shared" si="72" ref="Q94:Q105">_xlfn.IFERROR(VLOOKUP(N94,$X:$AF,5,FALSE),"-")</f>
        <v>La Torre A.</v>
      </c>
      <c r="R94" s="9" t="str">
        <f aca="true" t="shared" si="73" ref="R94:R105">_xlfn.IFERROR(VLOOKUP(N94,$X:$AF,6,FALSE),"-")</f>
        <v>-</v>
      </c>
      <c r="S94" s="9">
        <f aca="true" t="shared" si="74" ref="S94:S105">_xlfn.IFERROR(VLOOKUP(N94,$X:$AF,7,FALSE),"-")</f>
        <v>0</v>
      </c>
      <c r="T94" s="9">
        <f aca="true" t="shared" si="75" ref="T94:T105">_xlfn.IFERROR(VLOOKUP(N94,$X:$AF,8,FALSE),"-")</f>
        <v>0</v>
      </c>
      <c r="U94" s="10">
        <f aca="true" t="shared" si="76" ref="U94:U105">_xlfn.IFERROR(VLOOKUP(N94,$X:$AF,9,FALSE),"-")</f>
        <v>0</v>
      </c>
      <c r="V94" s="21"/>
      <c r="W94" s="21"/>
      <c r="Z94" s="125"/>
      <c r="AA94" s="125"/>
      <c r="AB94" s="126"/>
      <c r="AC94" s="126"/>
      <c r="AD94" s="127"/>
      <c r="AE94" s="127"/>
      <c r="AF94" s="126"/>
    </row>
    <row r="95" spans="1:32" ht="13.5" thickBot="1">
      <c r="A95" s="82" t="str">
        <f>B87</f>
        <v>Lo Cascio Gius.</v>
      </c>
      <c r="B95" s="83" t="str">
        <f>B89</f>
        <v> Ielapi P.</v>
      </c>
      <c r="C95" s="84"/>
      <c r="D95" s="58">
        <v>0</v>
      </c>
      <c r="E95" s="85">
        <v>3</v>
      </c>
      <c r="F95" s="81">
        <f t="shared" si="68"/>
        <v>0</v>
      </c>
      <c r="G95" s="81">
        <f t="shared" si="69"/>
        <v>0</v>
      </c>
      <c r="H95" s="81">
        <f t="shared" si="70"/>
        <v>1</v>
      </c>
      <c r="I95" s="187"/>
      <c r="J95" s="188"/>
      <c r="K95" s="200"/>
      <c r="L95" s="201"/>
      <c r="N95" s="11">
        <f>N92+O95/100</f>
        <v>7.02</v>
      </c>
      <c r="O95" s="12">
        <v>2</v>
      </c>
      <c r="P95" s="13" t="str">
        <f t="shared" si="71"/>
        <v>Br</v>
      </c>
      <c r="Q95" s="13" t="str">
        <f t="shared" si="72"/>
        <v>Murabito</v>
      </c>
      <c r="R95" s="13" t="str">
        <f t="shared" si="73"/>
        <v>-</v>
      </c>
      <c r="S95" s="13">
        <f t="shared" si="74"/>
        <v>0</v>
      </c>
      <c r="T95" s="13">
        <f t="shared" si="75"/>
        <v>0</v>
      </c>
      <c r="U95" s="14">
        <f t="shared" si="76"/>
        <v>0</v>
      </c>
      <c r="V95" s="21"/>
      <c r="W95" s="21"/>
      <c r="Z95" s="125"/>
      <c r="AA95" s="125"/>
      <c r="AB95" s="126"/>
      <c r="AC95" s="126"/>
      <c r="AD95" s="127"/>
      <c r="AE95" s="127"/>
      <c r="AF95" s="126"/>
    </row>
    <row r="96" spans="1:32" ht="12.75">
      <c r="A96" s="86" t="str">
        <f>B86</f>
        <v>Murabito</v>
      </c>
      <c r="B96" s="87" t="str">
        <f>B89</f>
        <v> Ielapi P.</v>
      </c>
      <c r="C96" s="78"/>
      <c r="D96" s="79">
        <v>0</v>
      </c>
      <c r="E96" s="80">
        <v>3</v>
      </c>
      <c r="F96" s="81">
        <f t="shared" si="68"/>
        <v>0</v>
      </c>
      <c r="G96" s="81">
        <f t="shared" si="69"/>
        <v>0</v>
      </c>
      <c r="H96" s="81">
        <f t="shared" si="70"/>
        <v>1</v>
      </c>
      <c r="I96" s="194"/>
      <c r="J96" s="195"/>
      <c r="K96" s="200"/>
      <c r="L96" s="201"/>
      <c r="N96" s="11">
        <f>N92+O96/100</f>
        <v>7.03</v>
      </c>
      <c r="O96" s="12">
        <v>3</v>
      </c>
      <c r="P96" s="13" t="str">
        <f t="shared" si="71"/>
        <v>Br</v>
      </c>
      <c r="Q96" s="13" t="str">
        <f t="shared" si="72"/>
        <v>Lo Cascio Giud</v>
      </c>
      <c r="R96" s="13" t="str">
        <f t="shared" si="73"/>
        <v>Gissara</v>
      </c>
      <c r="S96" s="13">
        <f t="shared" si="74"/>
        <v>0</v>
      </c>
      <c r="T96" s="13">
        <f t="shared" si="75"/>
        <v>0</v>
      </c>
      <c r="U96" s="14">
        <f t="shared" si="76"/>
        <v>0</v>
      </c>
      <c r="V96" s="29"/>
      <c r="W96" s="21"/>
      <c r="Z96" s="125"/>
      <c r="AA96" s="125"/>
      <c r="AB96" s="126"/>
      <c r="AC96" s="126"/>
      <c r="AD96" s="127"/>
      <c r="AE96" s="127"/>
      <c r="AF96" s="126"/>
    </row>
    <row r="97" spans="1:32" ht="13.5" thickBot="1">
      <c r="A97" s="82" t="str">
        <f>B87</f>
        <v>Lo Cascio Gius.</v>
      </c>
      <c r="B97" s="83" t="str">
        <f>B88</f>
        <v>Currò S.</v>
      </c>
      <c r="C97" s="84"/>
      <c r="D97" s="58">
        <v>3</v>
      </c>
      <c r="E97" s="85">
        <v>1</v>
      </c>
      <c r="F97" s="81">
        <f t="shared" si="68"/>
        <v>1</v>
      </c>
      <c r="G97" s="81">
        <f t="shared" si="69"/>
        <v>0</v>
      </c>
      <c r="H97" s="81">
        <f t="shared" si="70"/>
        <v>0</v>
      </c>
      <c r="I97" s="187"/>
      <c r="J97" s="188"/>
      <c r="K97" s="202"/>
      <c r="L97" s="203"/>
      <c r="N97" s="11">
        <f>N92+O97/100</f>
        <v>7.04</v>
      </c>
      <c r="O97" s="12">
        <v>4</v>
      </c>
      <c r="P97" s="13" t="str">
        <f t="shared" si="71"/>
        <v>Br</v>
      </c>
      <c r="Q97" s="13" t="str">
        <f t="shared" si="72"/>
        <v>Natoli A.</v>
      </c>
      <c r="R97" s="13" t="str">
        <f t="shared" si="73"/>
        <v>Cortese</v>
      </c>
      <c r="S97" s="13">
        <f t="shared" si="74"/>
        <v>0</v>
      </c>
      <c r="T97" s="13">
        <f t="shared" si="75"/>
        <v>0</v>
      </c>
      <c r="U97" s="14">
        <f t="shared" si="76"/>
        <v>0</v>
      </c>
      <c r="V97" s="21"/>
      <c r="W97" s="21"/>
      <c r="Y97" s="129"/>
      <c r="Z97" s="125"/>
      <c r="AA97" s="125"/>
      <c r="AB97" s="126"/>
      <c r="AC97" s="126"/>
      <c r="AD97" s="127"/>
      <c r="AE97" s="127"/>
      <c r="AF97" s="126"/>
    </row>
    <row r="98" spans="1:32" ht="13.5" thickBot="1">
      <c r="A98" s="89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1"/>
      <c r="N98" s="11">
        <f>N92+O98/100</f>
        <v>7.05</v>
      </c>
      <c r="O98" s="12">
        <v>5</v>
      </c>
      <c r="P98" s="13" t="str">
        <f t="shared" si="71"/>
        <v>Br</v>
      </c>
      <c r="Q98" s="13" t="str">
        <f t="shared" si="72"/>
        <v>Giuffrè</v>
      </c>
      <c r="R98" s="13">
        <f t="shared" si="73"/>
        <v>0</v>
      </c>
      <c r="S98" s="13">
        <f t="shared" si="74"/>
        <v>0</v>
      </c>
      <c r="T98" s="13">
        <f t="shared" si="75"/>
        <v>0</v>
      </c>
      <c r="U98" s="14">
        <f t="shared" si="76"/>
        <v>0</v>
      </c>
      <c r="V98" s="92"/>
      <c r="W98" s="21"/>
      <c r="Z98" s="125"/>
      <c r="AA98" s="125"/>
      <c r="AB98" s="126"/>
      <c r="AC98" s="126"/>
      <c r="AD98" s="130"/>
      <c r="AE98" s="127"/>
      <c r="AF98" s="126"/>
    </row>
    <row r="99" spans="1:32" s="29" customFormat="1" ht="13.5" customHeight="1">
      <c r="A99" s="21"/>
      <c r="B99" s="21"/>
      <c r="C99" s="21"/>
      <c r="D99" s="21"/>
      <c r="E99" s="21"/>
      <c r="F99" s="21"/>
      <c r="G99" s="24"/>
      <c r="H99" s="24"/>
      <c r="I99" s="21"/>
      <c r="J99" s="21"/>
      <c r="K99" s="21"/>
      <c r="L99" s="21"/>
      <c r="N99" s="11">
        <f>N92+O99/100</f>
        <v>7.06</v>
      </c>
      <c r="O99" s="12">
        <v>6</v>
      </c>
      <c r="P99" s="13" t="str">
        <f t="shared" si="71"/>
        <v>Br</v>
      </c>
      <c r="Q99" s="13" t="str">
        <f t="shared" si="72"/>
        <v>Currò S.</v>
      </c>
      <c r="R99" s="13" t="str">
        <f t="shared" si="73"/>
        <v>Chiara</v>
      </c>
      <c r="S99" s="13">
        <f t="shared" si="74"/>
        <v>0</v>
      </c>
      <c r="T99" s="13">
        <f t="shared" si="75"/>
        <v>0</v>
      </c>
      <c r="U99" s="14">
        <f t="shared" si="76"/>
        <v>0</v>
      </c>
      <c r="V99" s="21"/>
      <c r="W99" s="21"/>
      <c r="X99" s="128"/>
      <c r="Y99" s="131"/>
      <c r="Z99" s="125"/>
      <c r="AA99" s="125"/>
      <c r="AB99" s="132"/>
      <c r="AC99" s="132"/>
      <c r="AD99" s="133"/>
      <c r="AE99" s="133"/>
      <c r="AF99" s="132"/>
    </row>
    <row r="100" spans="14:32" ht="13.5" thickBot="1">
      <c r="N100" s="11">
        <f>N92+O100/100</f>
        <v>7.07</v>
      </c>
      <c r="O100" s="15">
        <v>7</v>
      </c>
      <c r="P100" s="13" t="str">
        <f t="shared" si="71"/>
        <v>Br</v>
      </c>
      <c r="Q100" s="13" t="str">
        <f t="shared" si="72"/>
        <v>Trimboli</v>
      </c>
      <c r="R100" s="13" t="str">
        <f t="shared" si="73"/>
        <v>Chiara</v>
      </c>
      <c r="S100" s="13">
        <f t="shared" si="74"/>
        <v>0</v>
      </c>
      <c r="T100" s="13">
        <f t="shared" si="75"/>
        <v>0</v>
      </c>
      <c r="U100" s="14">
        <f t="shared" si="76"/>
        <v>0</v>
      </c>
      <c r="V100" s="21"/>
      <c r="W100" s="21"/>
      <c r="Z100" s="134"/>
      <c r="AA100" s="134"/>
      <c r="AB100" s="134"/>
      <c r="AC100" s="134"/>
      <c r="AD100" s="134"/>
      <c r="AE100" s="134"/>
      <c r="AF100" s="134"/>
    </row>
    <row r="101" spans="1:32" s="92" customFormat="1" ht="13.5" thickBot="1">
      <c r="A101" s="26" t="s">
        <v>16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8"/>
      <c r="N101" s="11">
        <f>N92+O101/100</f>
        <v>7.08</v>
      </c>
      <c r="O101" s="12">
        <v>8</v>
      </c>
      <c r="P101" s="13" t="str">
        <f t="shared" si="71"/>
        <v>Br</v>
      </c>
      <c r="Q101" s="13" t="str">
        <f t="shared" si="72"/>
        <v>Lo  Presti R.</v>
      </c>
      <c r="R101" s="13" t="str">
        <f t="shared" si="73"/>
        <v>Pisasale</v>
      </c>
      <c r="S101" s="13">
        <f t="shared" si="74"/>
        <v>0</v>
      </c>
      <c r="T101" s="13">
        <f t="shared" si="75"/>
        <v>0</v>
      </c>
      <c r="U101" s="14">
        <f t="shared" si="76"/>
        <v>0</v>
      </c>
      <c r="V101" s="21"/>
      <c r="W101" s="101" t="str">
        <f>IF(COUNTIF(X:X,X101)&gt;1,"X","")</f>
        <v>X</v>
      </c>
      <c r="X101" s="105"/>
      <c r="Y101" s="105"/>
      <c r="Z101" s="197" t="str">
        <f>"PARTITE "&amp;A101</f>
        <v>PARTITE GIRONE 6</v>
      </c>
      <c r="AA101" s="198"/>
      <c r="AB101" s="198"/>
      <c r="AC101" s="198"/>
      <c r="AD101" s="198"/>
      <c r="AE101" s="198"/>
      <c r="AF101" s="199"/>
    </row>
    <row r="102" spans="1:32" ht="13.5" thickBot="1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/>
      <c r="N102" s="11">
        <f>N92+O102/100</f>
        <v>7.09</v>
      </c>
      <c r="O102" s="12">
        <v>9</v>
      </c>
      <c r="P102" s="13" t="str">
        <f t="shared" si="71"/>
        <v>-</v>
      </c>
      <c r="Q102" s="13" t="str">
        <f t="shared" si="72"/>
        <v>-</v>
      </c>
      <c r="R102" s="13" t="str">
        <f t="shared" si="73"/>
        <v>-</v>
      </c>
      <c r="S102" s="13" t="str">
        <f t="shared" si="74"/>
        <v>-</v>
      </c>
      <c r="T102" s="13" t="str">
        <f t="shared" si="75"/>
        <v>-</v>
      </c>
      <c r="U102" s="14" t="str">
        <f t="shared" si="76"/>
        <v>-</v>
      </c>
      <c r="V102" s="21"/>
      <c r="W102" s="102"/>
      <c r="X102" s="106" t="s">
        <v>80</v>
      </c>
      <c r="Y102" s="106" t="s">
        <v>78</v>
      </c>
      <c r="Z102" s="106" t="s">
        <v>23</v>
      </c>
      <c r="AA102" s="106" t="s">
        <v>35</v>
      </c>
      <c r="AB102" s="107" t="s">
        <v>74</v>
      </c>
      <c r="AC102" s="107" t="s">
        <v>74</v>
      </c>
      <c r="AD102" s="205" t="s">
        <v>11</v>
      </c>
      <c r="AE102" s="206"/>
      <c r="AF102" s="106" t="s">
        <v>24</v>
      </c>
    </row>
    <row r="103" spans="1:32" ht="13.5" thickBot="1">
      <c r="A103" s="33"/>
      <c r="B103" s="34"/>
      <c r="C103" s="35"/>
      <c r="D103" s="35"/>
      <c r="E103" s="35"/>
      <c r="F103" s="35"/>
      <c r="G103" s="36"/>
      <c r="H103" s="36"/>
      <c r="I103" s="35"/>
      <c r="J103" s="35"/>
      <c r="K103" s="35"/>
      <c r="L103" s="37"/>
      <c r="N103" s="11">
        <f>N92+O103/100</f>
        <v>7.1</v>
      </c>
      <c r="O103" s="12">
        <v>10</v>
      </c>
      <c r="P103" s="13" t="str">
        <f t="shared" si="71"/>
        <v>-</v>
      </c>
      <c r="Q103" s="13" t="str">
        <f t="shared" si="72"/>
        <v>-</v>
      </c>
      <c r="R103" s="13" t="str">
        <f t="shared" si="73"/>
        <v>-</v>
      </c>
      <c r="S103" s="13" t="str">
        <f t="shared" si="74"/>
        <v>-</v>
      </c>
      <c r="T103" s="13" t="str">
        <f t="shared" si="75"/>
        <v>-</v>
      </c>
      <c r="U103" s="14" t="str">
        <f t="shared" si="76"/>
        <v>-</v>
      </c>
      <c r="V103" s="21"/>
      <c r="W103" s="102">
        <f aca="true" t="shared" si="77" ref="W103:W108">IF(COUNTIF(X$1:X$65536,X103)&gt;1,"X","")</f>
      </c>
      <c r="X103" s="108">
        <f aca="true" t="shared" si="78" ref="X103:X108">Y103+Z103/100</f>
        <v>2.05</v>
      </c>
      <c r="Y103" s="109">
        <v>2</v>
      </c>
      <c r="Z103" s="109">
        <v>5</v>
      </c>
      <c r="AA103" s="110" t="s">
        <v>76</v>
      </c>
      <c r="AB103" s="111" t="str">
        <f aca="true" t="shared" si="79" ref="AB103:AB108">A111</f>
        <v>Lo Presti A.</v>
      </c>
      <c r="AC103" s="112" t="str">
        <f aca="true" t="shared" si="80" ref="AC103:AC108">B111</f>
        <v>La Torre F.</v>
      </c>
      <c r="AD103" s="113"/>
      <c r="AE103" s="114"/>
      <c r="AF103" s="115" t="str">
        <f>B86</f>
        <v>Murabito</v>
      </c>
    </row>
    <row r="104" spans="1:32" ht="13.5" thickBot="1">
      <c r="A104" s="33"/>
      <c r="B104" s="38" t="s">
        <v>74</v>
      </c>
      <c r="C104" s="39" t="s">
        <v>1</v>
      </c>
      <c r="D104" s="40" t="s">
        <v>2</v>
      </c>
      <c r="E104" s="40" t="s">
        <v>3</v>
      </c>
      <c r="F104" s="41" t="s">
        <v>4</v>
      </c>
      <c r="G104" s="41" t="s">
        <v>5</v>
      </c>
      <c r="H104" s="41" t="s">
        <v>6</v>
      </c>
      <c r="I104" s="40" t="s">
        <v>7</v>
      </c>
      <c r="J104" s="42" t="s">
        <v>8</v>
      </c>
      <c r="K104" s="43"/>
      <c r="L104" s="38" t="s">
        <v>99</v>
      </c>
      <c r="N104" s="11">
        <f>N92+O104/100</f>
        <v>7.11</v>
      </c>
      <c r="O104" s="15">
        <v>11</v>
      </c>
      <c r="P104" s="13" t="str">
        <f t="shared" si="71"/>
        <v>-</v>
      </c>
      <c r="Q104" s="13" t="str">
        <f t="shared" si="72"/>
        <v>-</v>
      </c>
      <c r="R104" s="13" t="str">
        <f t="shared" si="73"/>
        <v>-</v>
      </c>
      <c r="S104" s="13" t="str">
        <f t="shared" si="74"/>
        <v>-</v>
      </c>
      <c r="T104" s="13" t="str">
        <f t="shared" si="75"/>
        <v>-</v>
      </c>
      <c r="U104" s="14" t="str">
        <f t="shared" si="76"/>
        <v>-</v>
      </c>
      <c r="V104" s="92"/>
      <c r="W104" s="102">
        <f t="shared" si="77"/>
      </c>
      <c r="X104" s="116">
        <f t="shared" si="78"/>
        <v>2.06</v>
      </c>
      <c r="Y104" s="117">
        <v>2</v>
      </c>
      <c r="Z104" s="117">
        <v>6</v>
      </c>
      <c r="AA104" s="118" t="s">
        <v>76</v>
      </c>
      <c r="AB104" s="119" t="str">
        <f t="shared" si="79"/>
        <v>Lo Cascio Giud.</v>
      </c>
      <c r="AC104" s="120" t="str">
        <f t="shared" si="80"/>
        <v>Trimboli</v>
      </c>
      <c r="AD104" s="121"/>
      <c r="AE104" s="122"/>
      <c r="AF104" s="123" t="str">
        <f>B89</f>
        <v> Ielapi P.</v>
      </c>
    </row>
    <row r="105" spans="1:32" ht="13.5" thickBot="1">
      <c r="A105" s="44">
        <f>C105*1000+J105*50+H105+0.9</f>
        <v>7207.9</v>
      </c>
      <c r="B105" s="45" t="str">
        <f>Player!A6</f>
        <v>Lo Presti A.</v>
      </c>
      <c r="C105" s="46">
        <f>3*E105+F105</f>
        <v>7</v>
      </c>
      <c r="D105" s="47">
        <f>SUM(E105:G105)</f>
        <v>3</v>
      </c>
      <c r="E105" s="47">
        <f>SUM(F111+F113+F115)</f>
        <v>2</v>
      </c>
      <c r="F105" s="48">
        <f>SUM(G111+G113+G115)</f>
        <v>1</v>
      </c>
      <c r="G105" s="48">
        <f>SUM(H111+H113+H115)</f>
        <v>0</v>
      </c>
      <c r="H105" s="48">
        <f>SUM(D111+D113+D115)</f>
        <v>7</v>
      </c>
      <c r="I105" s="47">
        <f>SUM(E111+E113+E115)</f>
        <v>3</v>
      </c>
      <c r="J105" s="49">
        <f>H105-I105</f>
        <v>4</v>
      </c>
      <c r="K105" s="50" t="s">
        <v>43</v>
      </c>
      <c r="L105" s="51" t="s">
        <v>141</v>
      </c>
      <c r="N105" s="16">
        <f>N92+O105/100</f>
        <v>7.12</v>
      </c>
      <c r="O105" s="17">
        <v>12</v>
      </c>
      <c r="P105" s="18" t="str">
        <f t="shared" si="71"/>
        <v>-</v>
      </c>
      <c r="Q105" s="18" t="str">
        <f t="shared" si="72"/>
        <v>-</v>
      </c>
      <c r="R105" s="18" t="str">
        <f t="shared" si="73"/>
        <v>-</v>
      </c>
      <c r="S105" s="18" t="str">
        <f t="shared" si="74"/>
        <v>-</v>
      </c>
      <c r="T105" s="18" t="str">
        <f t="shared" si="75"/>
        <v>-</v>
      </c>
      <c r="U105" s="19" t="str">
        <f t="shared" si="76"/>
        <v>-</v>
      </c>
      <c r="V105" s="21"/>
      <c r="W105" s="102">
        <f t="shared" si="77"/>
      </c>
      <c r="X105" s="108">
        <f t="shared" si="78"/>
        <v>4.05</v>
      </c>
      <c r="Y105" s="109">
        <v>4</v>
      </c>
      <c r="Z105" s="109">
        <v>5</v>
      </c>
      <c r="AA105" s="110" t="s">
        <v>76</v>
      </c>
      <c r="AB105" s="111" t="str">
        <f t="shared" si="79"/>
        <v>Lo Presti A.</v>
      </c>
      <c r="AC105" s="112" t="str">
        <f t="shared" si="80"/>
        <v>Lo Cascio Giud.</v>
      </c>
      <c r="AD105" s="113"/>
      <c r="AE105" s="114"/>
      <c r="AF105" s="115" t="str">
        <f>B87</f>
        <v>Lo Cascio Gius.</v>
      </c>
    </row>
    <row r="106" spans="1:32" ht="13.5" thickBot="1">
      <c r="A106" s="44">
        <f>C106*1000+J106*50+H106+0.8</f>
        <v>2955.8</v>
      </c>
      <c r="B106" s="52" t="str">
        <f>Player!A13</f>
        <v>La Torre F.</v>
      </c>
      <c r="C106" s="53">
        <f>3*E106+F106</f>
        <v>3</v>
      </c>
      <c r="D106" s="54">
        <f>SUM(E106:G106)</f>
        <v>3</v>
      </c>
      <c r="E106" s="54">
        <f>SUM(H111+F114+F116)</f>
        <v>1</v>
      </c>
      <c r="F106" s="55">
        <f>SUM(G111+G114+G116)</f>
        <v>0</v>
      </c>
      <c r="G106" s="55">
        <f>SUM(F111+H114+H116)</f>
        <v>2</v>
      </c>
      <c r="H106" s="55">
        <f>SUM(E111+D114+D116)</f>
        <v>5</v>
      </c>
      <c r="I106" s="55">
        <f>SUM(D111+E114+E116)</f>
        <v>6</v>
      </c>
      <c r="J106" s="56">
        <f>H106-I106</f>
        <v>-1</v>
      </c>
      <c r="K106" s="50" t="s">
        <v>44</v>
      </c>
      <c r="L106" s="51" t="s">
        <v>184</v>
      </c>
      <c r="N106" s="20"/>
      <c r="Q106" s="21"/>
      <c r="R106" s="21"/>
      <c r="V106" s="21"/>
      <c r="W106" s="102">
        <f t="shared" si="77"/>
      </c>
      <c r="X106" s="116">
        <f t="shared" si="78"/>
        <v>4.06</v>
      </c>
      <c r="Y106" s="117">
        <v>4</v>
      </c>
      <c r="Z106" s="117">
        <v>6</v>
      </c>
      <c r="AA106" s="118" t="s">
        <v>76</v>
      </c>
      <c r="AB106" s="119" t="str">
        <f t="shared" si="79"/>
        <v>La Torre F.</v>
      </c>
      <c r="AC106" s="120" t="str">
        <f t="shared" si="80"/>
        <v>Trimboli</v>
      </c>
      <c r="AD106" s="121"/>
      <c r="AE106" s="122"/>
      <c r="AF106" s="123" t="str">
        <f>B88</f>
        <v>Currò S.</v>
      </c>
    </row>
    <row r="107" spans="1:32" s="92" customFormat="1" ht="13.5" thickBot="1">
      <c r="A107" s="44">
        <f>C107*1000+J107*50+H107+0.7</f>
        <v>6056.7</v>
      </c>
      <c r="B107" s="52" t="str">
        <f>Player!A24</f>
        <v>Lo Cascio Giud.</v>
      </c>
      <c r="C107" s="53">
        <f>3*E107+F107</f>
        <v>6</v>
      </c>
      <c r="D107" s="54">
        <f>SUM(E107:G107)</f>
        <v>3</v>
      </c>
      <c r="E107" s="54">
        <f>SUM(F112+H113+H116)</f>
        <v>2</v>
      </c>
      <c r="F107" s="55">
        <f>SUM(G112+G113+G116)</f>
        <v>0</v>
      </c>
      <c r="G107" s="55">
        <f>SUM(H112+F113+F116)</f>
        <v>1</v>
      </c>
      <c r="H107" s="55">
        <f>SUM(D112+E113+E116)</f>
        <v>6</v>
      </c>
      <c r="I107" s="55">
        <f>SUM(E112+D113+D116)</f>
        <v>5</v>
      </c>
      <c r="J107" s="56">
        <f>H107-I107</f>
        <v>1</v>
      </c>
      <c r="K107" s="50" t="s">
        <v>45</v>
      </c>
      <c r="L107" s="51" t="s">
        <v>128</v>
      </c>
      <c r="N107" s="1">
        <v>8</v>
      </c>
      <c r="O107" s="207" t="s">
        <v>79</v>
      </c>
      <c r="P107" s="208"/>
      <c r="Q107" s="208"/>
      <c r="R107" s="208"/>
      <c r="S107" s="208"/>
      <c r="T107" s="208"/>
      <c r="U107" s="209"/>
      <c r="V107" s="21"/>
      <c r="W107" s="102">
        <f t="shared" si="77"/>
      </c>
      <c r="X107" s="108">
        <f t="shared" si="78"/>
        <v>6.05</v>
      </c>
      <c r="Y107" s="109">
        <v>6</v>
      </c>
      <c r="Z107" s="109">
        <v>5</v>
      </c>
      <c r="AA107" s="110" t="s">
        <v>76</v>
      </c>
      <c r="AB107" s="111" t="str">
        <f t="shared" si="79"/>
        <v>Lo Presti A.</v>
      </c>
      <c r="AC107" s="112" t="str">
        <f t="shared" si="80"/>
        <v>Trimboli</v>
      </c>
      <c r="AD107" s="113"/>
      <c r="AE107" s="114"/>
      <c r="AF107" s="115" t="str">
        <f>B89</f>
        <v> Ielapi P.</v>
      </c>
    </row>
    <row r="108" spans="1:32" s="92" customFormat="1" ht="13.5" thickBot="1">
      <c r="A108" s="44">
        <f>C108*1000+J108*50+H108+0.6</f>
        <v>803.6</v>
      </c>
      <c r="B108" s="57" t="s">
        <v>148</v>
      </c>
      <c r="C108" s="58">
        <f>3*E108+F108</f>
        <v>1</v>
      </c>
      <c r="D108" s="59">
        <f>SUM(E108:G108)</f>
        <v>3</v>
      </c>
      <c r="E108" s="59">
        <f>SUM(H112+H114+H115)</f>
        <v>0</v>
      </c>
      <c r="F108" s="59">
        <f>SUM(G112+G114+G115)</f>
        <v>1</v>
      </c>
      <c r="G108" s="60">
        <f>SUM(F112+F114+F115)</f>
        <v>2</v>
      </c>
      <c r="H108" s="60">
        <f>SUM(E112+E114+E115)</f>
        <v>3</v>
      </c>
      <c r="I108" s="60">
        <f>SUM(D112+D114+D115)</f>
        <v>7</v>
      </c>
      <c r="J108" s="61">
        <f>H108-I108</f>
        <v>-4</v>
      </c>
      <c r="K108" s="62" t="s">
        <v>55</v>
      </c>
      <c r="L108" s="63" t="s">
        <v>148</v>
      </c>
      <c r="N108" s="22" t="s">
        <v>80</v>
      </c>
      <c r="O108" s="3" t="s">
        <v>81</v>
      </c>
      <c r="P108" s="3" t="s">
        <v>82</v>
      </c>
      <c r="Q108" s="4" t="s">
        <v>83</v>
      </c>
      <c r="R108" s="4" t="s">
        <v>84</v>
      </c>
      <c r="S108" s="5" t="s">
        <v>85</v>
      </c>
      <c r="T108" s="5"/>
      <c r="U108" s="3" t="s">
        <v>24</v>
      </c>
      <c r="V108" s="21"/>
      <c r="W108" s="103">
        <f t="shared" si="77"/>
      </c>
      <c r="X108" s="116">
        <f t="shared" si="78"/>
        <v>6.06</v>
      </c>
      <c r="Y108" s="117">
        <v>6</v>
      </c>
      <c r="Z108" s="117">
        <v>6</v>
      </c>
      <c r="AA108" s="118" t="s">
        <v>76</v>
      </c>
      <c r="AB108" s="119" t="str">
        <f t="shared" si="79"/>
        <v>La Torre F.</v>
      </c>
      <c r="AC108" s="120" t="str">
        <f t="shared" si="80"/>
        <v>Lo Cascio Giud.</v>
      </c>
      <c r="AD108" s="121"/>
      <c r="AE108" s="122"/>
      <c r="AF108" s="123" t="str">
        <f>B88</f>
        <v>Currò S.</v>
      </c>
    </row>
    <row r="109" spans="1:32" s="92" customFormat="1" ht="13.5" thickBot="1">
      <c r="A109" s="64"/>
      <c r="B109" s="65"/>
      <c r="C109" s="66"/>
      <c r="D109" s="66"/>
      <c r="E109" s="66"/>
      <c r="F109" s="67"/>
      <c r="G109" s="67"/>
      <c r="H109" s="68"/>
      <c r="I109" s="66"/>
      <c r="J109" s="66"/>
      <c r="K109" s="69"/>
      <c r="L109" s="70"/>
      <c r="N109" s="6">
        <f>N107+O109/100</f>
        <v>8.01</v>
      </c>
      <c r="O109" s="7">
        <v>1</v>
      </c>
      <c r="P109" s="8" t="str">
        <f aca="true" t="shared" si="81" ref="P109:P120">_xlfn.IFERROR(VLOOKUP(N109,$X:$AF,4,FALSE),"-")</f>
        <v>8vi</v>
      </c>
      <c r="Q109" s="8" t="str">
        <f aca="true" t="shared" si="82" ref="Q109:Q120">_xlfn.IFERROR(VLOOKUP(N109,$X:$AF,5,FALSE),"-")</f>
        <v>Longo</v>
      </c>
      <c r="R109" s="9" t="str">
        <f aca="true" t="shared" si="83" ref="R109:R120">_xlfn.IFERROR(VLOOKUP(N109,$X:$AF,6,FALSE),"-")</f>
        <v>Gissara C.</v>
      </c>
      <c r="S109" s="9">
        <f aca="true" t="shared" si="84" ref="S109:S120">_xlfn.IFERROR(VLOOKUP(N109,$X:$AF,7,FALSE),"-")</f>
        <v>0</v>
      </c>
      <c r="T109" s="9">
        <f aca="true" t="shared" si="85" ref="T109:T120">_xlfn.IFERROR(VLOOKUP(N109,$X:$AF,8,FALSE),"-")</f>
        <v>0</v>
      </c>
      <c r="U109" s="10" t="str">
        <f aca="true" t="shared" si="86" ref="U109:U120">_xlfn.IFERROR(VLOOKUP(N109,$X:$AF,9,FALSE),"-")</f>
        <v>Cannavò </v>
      </c>
      <c r="V109" s="21"/>
      <c r="W109" s="71"/>
      <c r="X109" s="131"/>
      <c r="Y109" s="128"/>
      <c r="Z109" s="125"/>
      <c r="AA109" s="125"/>
      <c r="AB109" s="135"/>
      <c r="AC109" s="135"/>
      <c r="AD109" s="127"/>
      <c r="AE109" s="127"/>
      <c r="AF109" s="127"/>
    </row>
    <row r="110" spans="1:32" s="92" customFormat="1" ht="13.5" thickBot="1">
      <c r="A110" s="72" t="s">
        <v>74</v>
      </c>
      <c r="B110" s="73" t="s">
        <v>74</v>
      </c>
      <c r="C110" s="74"/>
      <c r="D110" s="191" t="s">
        <v>11</v>
      </c>
      <c r="E110" s="192"/>
      <c r="F110" s="34"/>
      <c r="G110" s="75"/>
      <c r="H110" s="34"/>
      <c r="I110" s="191" t="s">
        <v>24</v>
      </c>
      <c r="J110" s="193"/>
      <c r="K110" s="191" t="s">
        <v>100</v>
      </c>
      <c r="L110" s="192"/>
      <c r="N110" s="11">
        <f>N107+O110/100</f>
        <v>8.02</v>
      </c>
      <c r="O110" s="12">
        <v>2</v>
      </c>
      <c r="P110" s="13" t="str">
        <f t="shared" si="81"/>
        <v>8vi</v>
      </c>
      <c r="Q110" s="13" t="str">
        <f t="shared" si="82"/>
        <v> Buttitta</v>
      </c>
      <c r="R110" s="13" t="str">
        <f t="shared" si="83"/>
        <v>Mandanici</v>
      </c>
      <c r="S110" s="13">
        <f t="shared" si="84"/>
        <v>0</v>
      </c>
      <c r="T110" s="13">
        <f t="shared" si="85"/>
        <v>0</v>
      </c>
      <c r="U110" s="14" t="str">
        <f t="shared" si="86"/>
        <v>Chiara</v>
      </c>
      <c r="V110" s="21"/>
      <c r="W110" s="21"/>
      <c r="X110" s="128"/>
      <c r="Y110" s="128"/>
      <c r="Z110" s="132"/>
      <c r="AA110" s="132"/>
      <c r="AB110" s="136"/>
      <c r="AC110" s="136"/>
      <c r="AD110" s="132"/>
      <c r="AE110" s="132"/>
      <c r="AF110" s="132"/>
    </row>
    <row r="111" spans="1:32" s="92" customFormat="1" ht="12.75">
      <c r="A111" s="76" t="str">
        <f>B105</f>
        <v>Lo Presti A.</v>
      </c>
      <c r="B111" s="77" t="str">
        <f>B106</f>
        <v>La Torre F.</v>
      </c>
      <c r="C111" s="78"/>
      <c r="D111" s="79">
        <v>3</v>
      </c>
      <c r="E111" s="80">
        <v>2</v>
      </c>
      <c r="F111" s="81">
        <f aca="true" t="shared" si="87" ref="F111:F116">IF(D111&gt;E111,1,0)</f>
        <v>1</v>
      </c>
      <c r="G111" s="81">
        <f aca="true" t="shared" si="88" ref="G111:G116">IF(D111=E111,1,0)</f>
        <v>0</v>
      </c>
      <c r="H111" s="81">
        <f aca="true" t="shared" si="89" ref="H111:H116">IF(D111&lt;E111,1,0)</f>
        <v>0</v>
      </c>
      <c r="I111" s="189"/>
      <c r="J111" s="190"/>
      <c r="K111" s="200"/>
      <c r="L111" s="201"/>
      <c r="N111" s="11">
        <f>N107+O111/100</f>
        <v>8.03</v>
      </c>
      <c r="O111" s="12">
        <v>3</v>
      </c>
      <c r="P111" s="13" t="str">
        <f t="shared" si="81"/>
        <v>8vi</v>
      </c>
      <c r="Q111" s="13" t="str">
        <f t="shared" si="82"/>
        <v>Ielapi P.</v>
      </c>
      <c r="R111" s="13" t="str">
        <f t="shared" si="83"/>
        <v>Corso</v>
      </c>
      <c r="S111" s="13">
        <f t="shared" si="84"/>
        <v>0</v>
      </c>
      <c r="T111" s="13">
        <f t="shared" si="85"/>
        <v>0</v>
      </c>
      <c r="U111" s="14" t="str">
        <f t="shared" si="86"/>
        <v>Squaddara F.</v>
      </c>
      <c r="V111" s="21"/>
      <c r="W111" s="21"/>
      <c r="X111" s="128"/>
      <c r="Y111" s="128"/>
      <c r="Z111" s="134"/>
      <c r="AA111" s="134"/>
      <c r="AB111" s="134"/>
      <c r="AC111" s="134"/>
      <c r="AD111" s="134"/>
      <c r="AE111" s="134"/>
      <c r="AF111" s="134"/>
    </row>
    <row r="112" spans="1:32" ht="13.5" thickBot="1">
      <c r="A112" s="82" t="str">
        <f>B107</f>
        <v>Lo Cascio Giud.</v>
      </c>
      <c r="B112" s="83" t="str">
        <f>B108</f>
        <v>Trimboli</v>
      </c>
      <c r="C112" s="84"/>
      <c r="D112" s="58">
        <v>4</v>
      </c>
      <c r="E112" s="85">
        <v>1</v>
      </c>
      <c r="F112" s="81">
        <f t="shared" si="87"/>
        <v>1</v>
      </c>
      <c r="G112" s="81">
        <f t="shared" si="88"/>
        <v>0</v>
      </c>
      <c r="H112" s="81">
        <f t="shared" si="89"/>
        <v>0</v>
      </c>
      <c r="I112" s="187"/>
      <c r="J112" s="188"/>
      <c r="K112" s="200"/>
      <c r="L112" s="201"/>
      <c r="N112" s="11">
        <f>N107+O112/100</f>
        <v>8.04</v>
      </c>
      <c r="O112" s="12">
        <v>4</v>
      </c>
      <c r="P112" s="13" t="str">
        <f t="shared" si="81"/>
        <v>8vi</v>
      </c>
      <c r="Q112" s="13" t="str">
        <f t="shared" si="82"/>
        <v>Russo</v>
      </c>
      <c r="R112" s="13" t="str">
        <f t="shared" si="83"/>
        <v>Bagnato</v>
      </c>
      <c r="S112" s="13">
        <f t="shared" si="84"/>
        <v>0</v>
      </c>
      <c r="T112" s="13">
        <f t="shared" si="85"/>
        <v>0</v>
      </c>
      <c r="U112" s="14" t="str">
        <f t="shared" si="86"/>
        <v>Lo Cascio Gp</v>
      </c>
      <c r="V112" s="21"/>
      <c r="W112" s="21"/>
      <c r="Y112" s="131"/>
      <c r="Z112" s="137"/>
      <c r="AA112" s="137"/>
      <c r="AB112" s="138"/>
      <c r="AC112" s="138"/>
      <c r="AD112" s="127"/>
      <c r="AE112" s="127"/>
      <c r="AF112" s="137"/>
    </row>
    <row r="113" spans="1:32" ht="12.75">
      <c r="A113" s="86" t="str">
        <f>B105</f>
        <v>Lo Presti A.</v>
      </c>
      <c r="B113" s="87" t="str">
        <f>B107</f>
        <v>Lo Cascio Giud.</v>
      </c>
      <c r="C113" s="78"/>
      <c r="D113" s="79">
        <v>3</v>
      </c>
      <c r="E113" s="80">
        <f>AE108</f>
        <v>0</v>
      </c>
      <c r="F113" s="81">
        <f t="shared" si="87"/>
        <v>1</v>
      </c>
      <c r="G113" s="81">
        <f t="shared" si="88"/>
        <v>0</v>
      </c>
      <c r="H113" s="81">
        <f t="shared" si="89"/>
        <v>0</v>
      </c>
      <c r="I113" s="194"/>
      <c r="J113" s="195"/>
      <c r="K113" s="200"/>
      <c r="L113" s="201"/>
      <c r="N113" s="11">
        <f>N107+O113/100</f>
        <v>8.05</v>
      </c>
      <c r="O113" s="12">
        <v>5</v>
      </c>
      <c r="P113" s="13" t="str">
        <f t="shared" si="81"/>
        <v>8vi</v>
      </c>
      <c r="Q113" s="13" t="str">
        <f t="shared" si="82"/>
        <v>Torre</v>
      </c>
      <c r="R113" s="13" t="str">
        <f t="shared" si="83"/>
        <v>Murabito</v>
      </c>
      <c r="S113" s="13">
        <f t="shared" si="84"/>
        <v>0</v>
      </c>
      <c r="T113" s="13">
        <f t="shared" si="85"/>
        <v>0</v>
      </c>
      <c r="U113" s="14" t="str">
        <f t="shared" si="86"/>
        <v>Riccobene</v>
      </c>
      <c r="V113" s="21"/>
      <c r="W113" s="21"/>
      <c r="Y113" s="131"/>
      <c r="Z113" s="125"/>
      <c r="AA113" s="125"/>
      <c r="AB113" s="135"/>
      <c r="AC113" s="135"/>
      <c r="AD113" s="127"/>
      <c r="AE113" s="127"/>
      <c r="AF113" s="127"/>
    </row>
    <row r="114" spans="1:32" ht="13.5" thickBot="1">
      <c r="A114" s="82" t="str">
        <f>B106</f>
        <v>La Torre F.</v>
      </c>
      <c r="B114" s="83" t="str">
        <f>B108</f>
        <v>Trimboli</v>
      </c>
      <c r="C114" s="84"/>
      <c r="D114" s="58">
        <v>2</v>
      </c>
      <c r="E114" s="85">
        <v>1</v>
      </c>
      <c r="F114" s="81">
        <f t="shared" si="87"/>
        <v>1</v>
      </c>
      <c r="G114" s="81">
        <f t="shared" si="88"/>
        <v>0</v>
      </c>
      <c r="H114" s="81">
        <f t="shared" si="89"/>
        <v>0</v>
      </c>
      <c r="I114" s="187"/>
      <c r="J114" s="188"/>
      <c r="K114" s="200"/>
      <c r="L114" s="201"/>
      <c r="N114" s="11">
        <f>N107+O114/100</f>
        <v>8.06</v>
      </c>
      <c r="O114" s="12">
        <v>6</v>
      </c>
      <c r="P114" s="13" t="str">
        <f t="shared" si="81"/>
        <v>8vi</v>
      </c>
      <c r="Q114" s="13" t="str">
        <f t="shared" si="82"/>
        <v>Lo Presti A.</v>
      </c>
      <c r="R114" s="13" t="str">
        <f t="shared" si="83"/>
        <v>La Torre A.</v>
      </c>
      <c r="S114" s="13">
        <f t="shared" si="84"/>
        <v>0</v>
      </c>
      <c r="T114" s="13">
        <f t="shared" si="85"/>
        <v>0</v>
      </c>
      <c r="U114" s="14" t="str">
        <f t="shared" si="86"/>
        <v>Currò S</v>
      </c>
      <c r="V114" s="21"/>
      <c r="W114" s="21"/>
      <c r="Y114" s="131"/>
      <c r="Z114" s="125"/>
      <c r="AA114" s="125"/>
      <c r="AB114" s="135"/>
      <c r="AC114" s="135"/>
      <c r="AD114" s="127"/>
      <c r="AE114" s="127"/>
      <c r="AF114" s="127"/>
    </row>
    <row r="115" spans="1:32" ht="12.75">
      <c r="A115" s="86" t="str">
        <f>B105</f>
        <v>Lo Presti A.</v>
      </c>
      <c r="B115" s="87" t="str">
        <f>B108</f>
        <v>Trimboli</v>
      </c>
      <c r="C115" s="78"/>
      <c r="D115" s="79">
        <v>1</v>
      </c>
      <c r="E115" s="80">
        <v>1</v>
      </c>
      <c r="F115" s="81">
        <f t="shared" si="87"/>
        <v>0</v>
      </c>
      <c r="G115" s="81">
        <f t="shared" si="88"/>
        <v>1</v>
      </c>
      <c r="H115" s="81">
        <f t="shared" si="89"/>
        <v>0</v>
      </c>
      <c r="I115" s="194"/>
      <c r="J115" s="195"/>
      <c r="K115" s="200"/>
      <c r="L115" s="201"/>
      <c r="N115" s="11">
        <f>N107+O115/100</f>
        <v>8.07</v>
      </c>
      <c r="O115" s="15">
        <v>7</v>
      </c>
      <c r="P115" s="13" t="str">
        <f t="shared" si="81"/>
        <v>8vi</v>
      </c>
      <c r="Q115" s="13" t="str">
        <f t="shared" si="82"/>
        <v>Sciacca</v>
      </c>
      <c r="R115" s="13" t="str">
        <f t="shared" si="83"/>
        <v>La Torre C.</v>
      </c>
      <c r="S115" s="13">
        <f t="shared" si="84"/>
        <v>0</v>
      </c>
      <c r="T115" s="13">
        <f t="shared" si="85"/>
        <v>0</v>
      </c>
      <c r="U115" s="14" t="str">
        <f t="shared" si="86"/>
        <v>Lo Cascio Gd</v>
      </c>
      <c r="V115" s="29"/>
      <c r="W115" s="21"/>
      <c r="Y115" s="131"/>
      <c r="Z115" s="125"/>
      <c r="AA115" s="125"/>
      <c r="AB115" s="132"/>
      <c r="AC115" s="132"/>
      <c r="AD115" s="133"/>
      <c r="AE115" s="133"/>
      <c r="AF115" s="132"/>
    </row>
    <row r="116" spans="1:32" ht="13.5" thickBot="1">
      <c r="A116" s="82" t="str">
        <f>B106</f>
        <v>La Torre F.</v>
      </c>
      <c r="B116" s="83" t="str">
        <f>B107</f>
        <v>Lo Cascio Giud.</v>
      </c>
      <c r="C116" s="84"/>
      <c r="D116" s="58">
        <v>1</v>
      </c>
      <c r="E116" s="85">
        <v>2</v>
      </c>
      <c r="F116" s="81">
        <f t="shared" si="87"/>
        <v>0</v>
      </c>
      <c r="G116" s="81">
        <f t="shared" si="88"/>
        <v>0</v>
      </c>
      <c r="H116" s="81">
        <f t="shared" si="89"/>
        <v>1</v>
      </c>
      <c r="I116" s="187"/>
      <c r="J116" s="188"/>
      <c r="K116" s="202"/>
      <c r="L116" s="203"/>
      <c r="N116" s="11">
        <f>N107+O116/100</f>
        <v>8.08</v>
      </c>
      <c r="O116" s="12">
        <v>8</v>
      </c>
      <c r="P116" s="13" t="str">
        <f t="shared" si="81"/>
        <v>8vi</v>
      </c>
      <c r="Q116" s="13" t="str">
        <f t="shared" si="82"/>
        <v>Magrì</v>
      </c>
      <c r="R116" s="13" t="str">
        <f t="shared" si="83"/>
        <v> Cortese</v>
      </c>
      <c r="S116" s="13">
        <f t="shared" si="84"/>
        <v>0</v>
      </c>
      <c r="T116" s="13">
        <f t="shared" si="85"/>
        <v>0</v>
      </c>
      <c r="U116" s="14" t="str">
        <f t="shared" si="86"/>
        <v>Natoli A</v>
      </c>
      <c r="V116" s="21"/>
      <c r="W116" s="21"/>
      <c r="Y116" s="131"/>
      <c r="Z116" s="125"/>
      <c r="AA116" s="125"/>
      <c r="AB116" s="132"/>
      <c r="AC116" s="132"/>
      <c r="AD116" s="133"/>
      <c r="AE116" s="133"/>
      <c r="AF116" s="132"/>
    </row>
    <row r="117" spans="1:32" ht="13.5" thickBo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1"/>
      <c r="N117" s="11">
        <f>N107+O117/100</f>
        <v>8.09</v>
      </c>
      <c r="O117" s="12">
        <v>9</v>
      </c>
      <c r="P117" s="13" t="str">
        <f t="shared" si="81"/>
        <v>-</v>
      </c>
      <c r="Q117" s="13" t="str">
        <f t="shared" si="82"/>
        <v>-</v>
      </c>
      <c r="R117" s="13" t="str">
        <f t="shared" si="83"/>
        <v>-</v>
      </c>
      <c r="S117" s="13" t="str">
        <f t="shared" si="84"/>
        <v>-</v>
      </c>
      <c r="T117" s="13" t="str">
        <f t="shared" si="85"/>
        <v>-</v>
      </c>
      <c r="U117" s="14" t="str">
        <f t="shared" si="86"/>
        <v>-</v>
      </c>
      <c r="V117" s="92"/>
      <c r="W117" s="21"/>
      <c r="Z117" s="125"/>
      <c r="AA117" s="125"/>
      <c r="AB117" s="132"/>
      <c r="AC117" s="132"/>
      <c r="AD117" s="133"/>
      <c r="AE117" s="133"/>
      <c r="AF117" s="132"/>
    </row>
    <row r="118" spans="1:32" s="29" customFormat="1" ht="13.5" customHeight="1">
      <c r="A118" s="21"/>
      <c r="B118" s="21"/>
      <c r="C118" s="21"/>
      <c r="D118" s="21"/>
      <c r="E118" s="21"/>
      <c r="F118" s="21"/>
      <c r="G118" s="24"/>
      <c r="H118" s="24"/>
      <c r="I118" s="21"/>
      <c r="J118" s="21"/>
      <c r="K118" s="21"/>
      <c r="L118" s="21"/>
      <c r="N118" s="11">
        <f>N107+O118/100</f>
        <v>8.1</v>
      </c>
      <c r="O118" s="12">
        <v>10</v>
      </c>
      <c r="P118" s="13" t="str">
        <f t="shared" si="81"/>
        <v>-</v>
      </c>
      <c r="Q118" s="13" t="str">
        <f t="shared" si="82"/>
        <v>-</v>
      </c>
      <c r="R118" s="13" t="str">
        <f t="shared" si="83"/>
        <v>-</v>
      </c>
      <c r="S118" s="13" t="str">
        <f t="shared" si="84"/>
        <v>-</v>
      </c>
      <c r="T118" s="13" t="str">
        <f t="shared" si="85"/>
        <v>-</v>
      </c>
      <c r="U118" s="14" t="str">
        <f t="shared" si="86"/>
        <v>-</v>
      </c>
      <c r="V118" s="21"/>
      <c r="W118" s="21"/>
      <c r="X118" s="128"/>
      <c r="Y118" s="128"/>
      <c r="Z118" s="125"/>
      <c r="AA118" s="125"/>
      <c r="AB118" s="132"/>
      <c r="AC118" s="132"/>
      <c r="AD118" s="133"/>
      <c r="AE118" s="133"/>
      <c r="AF118" s="132"/>
    </row>
    <row r="119" spans="14:32" ht="13.5" thickBot="1">
      <c r="N119" s="11">
        <f>N107+O119/100</f>
        <v>8.11</v>
      </c>
      <c r="O119" s="15">
        <v>11</v>
      </c>
      <c r="P119" s="13" t="str">
        <f t="shared" si="81"/>
        <v>-</v>
      </c>
      <c r="Q119" s="13" t="str">
        <f t="shared" si="82"/>
        <v>-</v>
      </c>
      <c r="R119" s="13" t="str">
        <f t="shared" si="83"/>
        <v>-</v>
      </c>
      <c r="S119" s="13" t="str">
        <f t="shared" si="84"/>
        <v>-</v>
      </c>
      <c r="T119" s="13" t="str">
        <f t="shared" si="85"/>
        <v>-</v>
      </c>
      <c r="U119" s="14" t="str">
        <f t="shared" si="86"/>
        <v>-</v>
      </c>
      <c r="V119" s="21"/>
      <c r="W119" s="21"/>
      <c r="Z119" s="125"/>
      <c r="AA119" s="125"/>
      <c r="AB119" s="132"/>
      <c r="AC119" s="132"/>
      <c r="AD119" s="133"/>
      <c r="AE119" s="133"/>
      <c r="AF119" s="132"/>
    </row>
    <row r="120" spans="1:32" s="92" customFormat="1" ht="13.5" thickBot="1">
      <c r="A120" s="26" t="s">
        <v>17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8"/>
      <c r="N120" s="16">
        <f>N107+O120/100</f>
        <v>8.12</v>
      </c>
      <c r="O120" s="17">
        <v>12</v>
      </c>
      <c r="P120" s="18" t="str">
        <f t="shared" si="81"/>
        <v>-</v>
      </c>
      <c r="Q120" s="18" t="str">
        <f t="shared" si="82"/>
        <v>-</v>
      </c>
      <c r="R120" s="18" t="str">
        <f t="shared" si="83"/>
        <v>-</v>
      </c>
      <c r="S120" s="18" t="str">
        <f t="shared" si="84"/>
        <v>-</v>
      </c>
      <c r="T120" s="18" t="str">
        <f t="shared" si="85"/>
        <v>-</v>
      </c>
      <c r="U120" s="19" t="str">
        <f t="shared" si="86"/>
        <v>-</v>
      </c>
      <c r="V120" s="21"/>
      <c r="W120" s="101" t="str">
        <f>IF(COUNTIF(X:X,X120)&gt;1,"X","")</f>
        <v>X</v>
      </c>
      <c r="X120" s="105"/>
      <c r="Y120" s="105"/>
      <c r="Z120" s="197" t="str">
        <f>"PARTITE "&amp;A120</f>
        <v>PARTITE GIRONE 7</v>
      </c>
      <c r="AA120" s="198"/>
      <c r="AB120" s="198"/>
      <c r="AC120" s="198"/>
      <c r="AD120" s="198"/>
      <c r="AE120" s="198"/>
      <c r="AF120" s="199"/>
    </row>
    <row r="121" spans="1:32" ht="13.5" thickBot="1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/>
      <c r="N121" s="20"/>
      <c r="Q121" s="21"/>
      <c r="R121" s="21"/>
      <c r="V121" s="21"/>
      <c r="W121" s="102"/>
      <c r="X121" s="106" t="s">
        <v>80</v>
      </c>
      <c r="Y121" s="106" t="s">
        <v>78</v>
      </c>
      <c r="Z121" s="106" t="s">
        <v>23</v>
      </c>
      <c r="AA121" s="106" t="s">
        <v>35</v>
      </c>
      <c r="AB121" s="107" t="s">
        <v>74</v>
      </c>
      <c r="AC121" s="107" t="s">
        <v>74</v>
      </c>
      <c r="AD121" s="205" t="s">
        <v>11</v>
      </c>
      <c r="AE121" s="206"/>
      <c r="AF121" s="106" t="s">
        <v>24</v>
      </c>
    </row>
    <row r="122" spans="1:32" ht="13.5" thickBot="1">
      <c r="A122" s="33"/>
      <c r="B122" s="34"/>
      <c r="C122" s="35"/>
      <c r="D122" s="35"/>
      <c r="E122" s="35"/>
      <c r="F122" s="35"/>
      <c r="G122" s="36"/>
      <c r="H122" s="36"/>
      <c r="I122" s="35"/>
      <c r="J122" s="35"/>
      <c r="K122" s="35"/>
      <c r="L122" s="37"/>
      <c r="N122" s="1">
        <v>9</v>
      </c>
      <c r="O122" s="207" t="s">
        <v>79</v>
      </c>
      <c r="P122" s="208"/>
      <c r="Q122" s="208"/>
      <c r="R122" s="208"/>
      <c r="S122" s="208"/>
      <c r="T122" s="208"/>
      <c r="U122" s="209"/>
      <c r="V122" s="21"/>
      <c r="W122" s="102">
        <f aca="true" t="shared" si="90" ref="W122:W127">IF(COUNTIF(X$1:X$65536,X122)&gt;1,"X","")</f>
      </c>
      <c r="X122" s="108">
        <f aca="true" t="shared" si="91" ref="X122:X127">Y122+Z122/100</f>
        <v>1.07</v>
      </c>
      <c r="Y122" s="109">
        <v>1</v>
      </c>
      <c r="Z122" s="109">
        <v>7</v>
      </c>
      <c r="AA122" s="110" t="s">
        <v>2</v>
      </c>
      <c r="AB122" s="111" t="str">
        <f aca="true" t="shared" si="92" ref="AB122:AB127">A130</f>
        <v>Gissara C.</v>
      </c>
      <c r="AC122" s="112" t="str">
        <f aca="true" t="shared" si="93" ref="AC122:AC127">B130</f>
        <v>Sciacca</v>
      </c>
      <c r="AD122" s="113"/>
      <c r="AE122" s="114"/>
      <c r="AF122" s="115" t="str">
        <f>B143</f>
        <v>Cortese</v>
      </c>
    </row>
    <row r="123" spans="1:32" ht="13.5" thickBot="1">
      <c r="A123" s="33"/>
      <c r="B123" s="38" t="s">
        <v>74</v>
      </c>
      <c r="C123" s="39" t="s">
        <v>1</v>
      </c>
      <c r="D123" s="40" t="s">
        <v>2</v>
      </c>
      <c r="E123" s="40" t="s">
        <v>3</v>
      </c>
      <c r="F123" s="41" t="s">
        <v>4</v>
      </c>
      <c r="G123" s="41" t="s">
        <v>5</v>
      </c>
      <c r="H123" s="41" t="s">
        <v>6</v>
      </c>
      <c r="I123" s="40" t="s">
        <v>7</v>
      </c>
      <c r="J123" s="42" t="s">
        <v>8</v>
      </c>
      <c r="K123" s="43"/>
      <c r="L123" s="38" t="s">
        <v>99</v>
      </c>
      <c r="N123" s="22" t="s">
        <v>80</v>
      </c>
      <c r="O123" s="3" t="s">
        <v>81</v>
      </c>
      <c r="P123" s="3" t="s">
        <v>82</v>
      </c>
      <c r="Q123" s="4" t="s">
        <v>83</v>
      </c>
      <c r="R123" s="4" t="s">
        <v>84</v>
      </c>
      <c r="S123" s="5" t="s">
        <v>85</v>
      </c>
      <c r="T123" s="5"/>
      <c r="U123" s="3" t="s">
        <v>24</v>
      </c>
      <c r="V123" s="92"/>
      <c r="W123" s="102">
        <f t="shared" si="90"/>
      </c>
      <c r="X123" s="116">
        <f t="shared" si="91"/>
        <v>1.08</v>
      </c>
      <c r="Y123" s="117">
        <v>1</v>
      </c>
      <c r="Z123" s="117">
        <v>8</v>
      </c>
      <c r="AA123" s="118" t="s">
        <v>2</v>
      </c>
      <c r="AB123" s="119" t="str">
        <f t="shared" si="92"/>
        <v>Squaddara F.</v>
      </c>
      <c r="AC123" s="120" t="str">
        <f t="shared" si="93"/>
        <v>Lo Presti R.</v>
      </c>
      <c r="AD123" s="121"/>
      <c r="AE123" s="122"/>
      <c r="AF123" s="123" t="str">
        <f>B146</f>
        <v>Pisasale</v>
      </c>
    </row>
    <row r="124" spans="1:32" ht="12.75">
      <c r="A124" s="44">
        <f>C124*1000+J124*50+H124+0.9</f>
        <v>6312.9</v>
      </c>
      <c r="B124" s="45" t="str">
        <f>Player!A7</f>
        <v>Gissara C.</v>
      </c>
      <c r="C124" s="46">
        <f>3*E124+F124</f>
        <v>6</v>
      </c>
      <c r="D124" s="47">
        <f>SUM(E124:G124)</f>
        <v>3</v>
      </c>
      <c r="E124" s="47">
        <f>SUM(F130+F132+F134)</f>
        <v>2</v>
      </c>
      <c r="F124" s="48">
        <f>SUM(G130+G132+G134)</f>
        <v>0</v>
      </c>
      <c r="G124" s="48">
        <f>SUM(H130+H132+H134)</f>
        <v>1</v>
      </c>
      <c r="H124" s="48">
        <f>SUM(D130+D132+D134)</f>
        <v>12</v>
      </c>
      <c r="I124" s="47">
        <f>SUM(E130+E132+E134)</f>
        <v>6</v>
      </c>
      <c r="J124" s="49">
        <f>H124-I124</f>
        <v>6</v>
      </c>
      <c r="K124" s="50" t="s">
        <v>46</v>
      </c>
      <c r="L124" s="51" t="s">
        <v>144</v>
      </c>
      <c r="N124" s="6">
        <f>N122+O124/100</f>
        <v>9.01</v>
      </c>
      <c r="O124" s="7">
        <v>1</v>
      </c>
      <c r="P124" s="8" t="str">
        <f aca="true" t="shared" si="94" ref="P124:P135">_xlfn.IFERROR(VLOOKUP(N124,$X:$AF,4,FALSE),"-")</f>
        <v>4ti</v>
      </c>
      <c r="Q124" s="8" t="str">
        <f aca="true" t="shared" si="95" ref="Q124:Q135">_xlfn.IFERROR(VLOOKUP(N124,$X:$AF,5,FALSE),"-")</f>
        <v>Longo</v>
      </c>
      <c r="R124" s="9" t="str">
        <f aca="true" t="shared" si="96" ref="R124:R135">_xlfn.IFERROR(VLOOKUP(N124,$X:$AF,6,FALSE),"-")</f>
        <v>Mandanici</v>
      </c>
      <c r="S124" s="9">
        <f aca="true" t="shared" si="97" ref="S124:S135">_xlfn.IFERROR(VLOOKUP(N124,$X:$AF,7,FALSE),"-")</f>
        <v>0</v>
      </c>
      <c r="T124" s="9">
        <f aca="true" t="shared" si="98" ref="T124:T135">_xlfn.IFERROR(VLOOKUP(N124,$X:$AF,8,FALSE),"-")</f>
        <v>0</v>
      </c>
      <c r="U124" s="10" t="str">
        <f aca="true" t="shared" si="99" ref="U124:U135">_xlfn.IFERROR(VLOOKUP(N124,$X:$AF,9,FALSE),"-")</f>
        <v>Buttitta</v>
      </c>
      <c r="V124" s="21"/>
      <c r="W124" s="102">
        <f t="shared" si="90"/>
      </c>
      <c r="X124" s="108">
        <f t="shared" si="91"/>
        <v>3.07</v>
      </c>
      <c r="Y124" s="109">
        <v>3</v>
      </c>
      <c r="Z124" s="109">
        <v>7</v>
      </c>
      <c r="AA124" s="110" t="s">
        <v>2</v>
      </c>
      <c r="AB124" s="111" t="str">
        <f t="shared" si="92"/>
        <v>Gissara C.</v>
      </c>
      <c r="AC124" s="112" t="str">
        <f t="shared" si="93"/>
        <v>Squaddara F.</v>
      </c>
      <c r="AD124" s="113"/>
      <c r="AE124" s="114"/>
      <c r="AF124" s="115" t="str">
        <f>B144</f>
        <v>Mandanici</v>
      </c>
    </row>
    <row r="125" spans="1:32" ht="13.5" thickBot="1">
      <c r="A125" s="44">
        <f>C125*1000+J125*50+H125+0.8</f>
        <v>9664.8</v>
      </c>
      <c r="B125" s="52" t="str">
        <f>Player!A12</f>
        <v>Sciacca</v>
      </c>
      <c r="C125" s="53">
        <f>3*E125+F125</f>
        <v>9</v>
      </c>
      <c r="D125" s="54">
        <f>SUM(E125:G125)</f>
        <v>3</v>
      </c>
      <c r="E125" s="54">
        <f>SUM(H130+F133+F135)</f>
        <v>3</v>
      </c>
      <c r="F125" s="55">
        <f>SUM(G130+G133+G135)</f>
        <v>0</v>
      </c>
      <c r="G125" s="55">
        <f>SUM(F130+H133+H135)</f>
        <v>0</v>
      </c>
      <c r="H125" s="55">
        <f>SUM(E130+D133+D135)</f>
        <v>14</v>
      </c>
      <c r="I125" s="55">
        <f>SUM(D130+E133+E135)</f>
        <v>1</v>
      </c>
      <c r="J125" s="56">
        <f>H125-I125</f>
        <v>13</v>
      </c>
      <c r="K125" s="50" t="s">
        <v>47</v>
      </c>
      <c r="L125" s="51" t="s">
        <v>185</v>
      </c>
      <c r="N125" s="11">
        <f>N122+O125/100</f>
        <v>9.02</v>
      </c>
      <c r="O125" s="12">
        <v>2</v>
      </c>
      <c r="P125" s="13" t="str">
        <f t="shared" si="94"/>
        <v>4ti</v>
      </c>
      <c r="Q125" s="13" t="str">
        <f t="shared" si="95"/>
        <v>Ielapi P.</v>
      </c>
      <c r="R125" s="13" t="str">
        <f t="shared" si="96"/>
        <v>Russo</v>
      </c>
      <c r="S125" s="13">
        <f t="shared" si="97"/>
        <v>0</v>
      </c>
      <c r="T125" s="13">
        <f t="shared" si="98"/>
        <v>0</v>
      </c>
      <c r="U125" s="14" t="str">
        <f t="shared" si="99"/>
        <v> Magrì</v>
      </c>
      <c r="V125" s="21"/>
      <c r="W125" s="102">
        <f t="shared" si="90"/>
      </c>
      <c r="X125" s="116">
        <f t="shared" si="91"/>
        <v>3.08</v>
      </c>
      <c r="Y125" s="117">
        <v>3</v>
      </c>
      <c r="Z125" s="117">
        <v>8</v>
      </c>
      <c r="AA125" s="118" t="s">
        <v>2</v>
      </c>
      <c r="AB125" s="119" t="str">
        <f t="shared" si="92"/>
        <v>Sciacca</v>
      </c>
      <c r="AC125" s="120" t="str">
        <f t="shared" si="93"/>
        <v>Lo Presti R.</v>
      </c>
      <c r="AD125" s="121"/>
      <c r="AE125" s="122"/>
      <c r="AF125" s="123" t="str">
        <f>B145</f>
        <v>Cannavò</v>
      </c>
    </row>
    <row r="126" spans="1:32" s="92" customFormat="1" ht="12.75">
      <c r="A126" s="44">
        <f>C126*1000+J126*50+H126+0.7</f>
        <v>2904.7</v>
      </c>
      <c r="B126" s="52" t="str">
        <f>Player!A25</f>
        <v>Squaddara F.</v>
      </c>
      <c r="C126" s="53">
        <f>3*E126+F126</f>
        <v>3</v>
      </c>
      <c r="D126" s="54">
        <f>SUM(E126:G126)</f>
        <v>3</v>
      </c>
      <c r="E126" s="54">
        <f>SUM(F131+H132+H135)</f>
        <v>1</v>
      </c>
      <c r="F126" s="55">
        <f>SUM(G131+G132+G135)</f>
        <v>0</v>
      </c>
      <c r="G126" s="55">
        <f>SUM(H131+F132+F135)</f>
        <v>2</v>
      </c>
      <c r="H126" s="55">
        <f>SUM(D131+E132+E135)</f>
        <v>4</v>
      </c>
      <c r="I126" s="55">
        <f>SUM(E131+D132+D135)</f>
        <v>6</v>
      </c>
      <c r="J126" s="56">
        <f>H126-I126</f>
        <v>-2</v>
      </c>
      <c r="K126" s="50" t="s">
        <v>48</v>
      </c>
      <c r="L126" s="51" t="s">
        <v>146</v>
      </c>
      <c r="N126" s="11">
        <f>N122+O126/100</f>
        <v>9.03</v>
      </c>
      <c r="O126" s="12">
        <v>3</v>
      </c>
      <c r="P126" s="13" t="str">
        <f t="shared" si="94"/>
        <v>4ti</v>
      </c>
      <c r="Q126" s="13" t="str">
        <f t="shared" si="95"/>
        <v>Torre </v>
      </c>
      <c r="R126" s="13" t="str">
        <f t="shared" si="96"/>
        <v>La Torre A.</v>
      </c>
      <c r="S126" s="13">
        <f t="shared" si="97"/>
        <v>0</v>
      </c>
      <c r="T126" s="13">
        <f t="shared" si="98"/>
        <v>0</v>
      </c>
      <c r="U126" s="14" t="str">
        <f t="shared" si="99"/>
        <v>Lo Presti A.</v>
      </c>
      <c r="V126" s="21"/>
      <c r="W126" s="102">
        <f t="shared" si="90"/>
      </c>
      <c r="X126" s="108">
        <f t="shared" si="91"/>
        <v>5.07</v>
      </c>
      <c r="Y126" s="109">
        <v>5</v>
      </c>
      <c r="Z126" s="109">
        <v>7</v>
      </c>
      <c r="AA126" s="110" t="s">
        <v>2</v>
      </c>
      <c r="AB126" s="111" t="str">
        <f t="shared" si="92"/>
        <v>Gissara C.</v>
      </c>
      <c r="AC126" s="112" t="str">
        <f t="shared" si="93"/>
        <v>Lo Presti R.</v>
      </c>
      <c r="AD126" s="113"/>
      <c r="AE126" s="114"/>
      <c r="AF126" s="115" t="str">
        <f>B146</f>
        <v>Pisasale</v>
      </c>
    </row>
    <row r="127" spans="1:32" s="92" customFormat="1" ht="13.5" thickBot="1">
      <c r="A127" s="44">
        <f>C127*1000+J127*50+H127+0.6</f>
        <v>-848.4</v>
      </c>
      <c r="B127" s="57" t="s">
        <v>168</v>
      </c>
      <c r="C127" s="58">
        <f>3*E127+F127</f>
        <v>0</v>
      </c>
      <c r="D127" s="59">
        <f>SUM(E127:G127)</f>
        <v>3</v>
      </c>
      <c r="E127" s="59">
        <f>SUM(H131+H133+H134)</f>
        <v>0</v>
      </c>
      <c r="F127" s="59">
        <f>SUM(G131+G133+G134)</f>
        <v>0</v>
      </c>
      <c r="G127" s="60">
        <f>SUM(F131+F133+F134)</f>
        <v>3</v>
      </c>
      <c r="H127" s="60">
        <f>SUM(E131+E133+E134)</f>
        <v>1</v>
      </c>
      <c r="I127" s="60">
        <f>SUM(D131+D133+D134)</f>
        <v>18</v>
      </c>
      <c r="J127" s="61">
        <f>H127-I127</f>
        <v>-17</v>
      </c>
      <c r="K127" s="62" t="s">
        <v>62</v>
      </c>
      <c r="L127" s="63" t="s">
        <v>186</v>
      </c>
      <c r="N127" s="11">
        <f>N122+O127/100</f>
        <v>9.04</v>
      </c>
      <c r="O127" s="12">
        <v>4</v>
      </c>
      <c r="P127" s="13" t="str">
        <f t="shared" si="94"/>
        <v>4ti</v>
      </c>
      <c r="Q127" s="13" t="str">
        <f t="shared" si="95"/>
        <v>Sciacca</v>
      </c>
      <c r="R127" s="13" t="str">
        <f t="shared" si="96"/>
        <v>Cortese</v>
      </c>
      <c r="S127" s="13">
        <f t="shared" si="97"/>
        <v>0</v>
      </c>
      <c r="T127" s="13">
        <f t="shared" si="98"/>
        <v>0</v>
      </c>
      <c r="U127" s="14" t="str">
        <f t="shared" si="99"/>
        <v>Corso</v>
      </c>
      <c r="V127" s="21"/>
      <c r="W127" s="103">
        <f t="shared" si="90"/>
      </c>
      <c r="X127" s="116">
        <f t="shared" si="91"/>
        <v>5.08</v>
      </c>
      <c r="Y127" s="117">
        <v>5</v>
      </c>
      <c r="Z127" s="117">
        <v>8</v>
      </c>
      <c r="AA127" s="118" t="s">
        <v>2</v>
      </c>
      <c r="AB127" s="119" t="str">
        <f t="shared" si="92"/>
        <v>Sciacca</v>
      </c>
      <c r="AC127" s="120" t="str">
        <f t="shared" si="93"/>
        <v>Squaddara F.</v>
      </c>
      <c r="AD127" s="121"/>
      <c r="AE127" s="122"/>
      <c r="AF127" s="123" t="str">
        <f>B145</f>
        <v>Cannavò</v>
      </c>
    </row>
    <row r="128" spans="1:32" s="92" customFormat="1" ht="13.5" thickBot="1">
      <c r="A128" s="64"/>
      <c r="B128" s="65"/>
      <c r="C128" s="66"/>
      <c r="D128" s="66"/>
      <c r="E128" s="66"/>
      <c r="F128" s="67"/>
      <c r="G128" s="67"/>
      <c r="H128" s="68"/>
      <c r="I128" s="66"/>
      <c r="J128" s="66"/>
      <c r="K128" s="69"/>
      <c r="L128" s="70"/>
      <c r="N128" s="11">
        <f>N122+O128/100</f>
        <v>9.05</v>
      </c>
      <c r="O128" s="12">
        <v>5</v>
      </c>
      <c r="P128" s="13" t="str">
        <f t="shared" si="94"/>
        <v>F4ti</v>
      </c>
      <c r="Q128" s="13" t="str">
        <f t="shared" si="95"/>
        <v>Giliberto</v>
      </c>
      <c r="R128" s="13">
        <f t="shared" si="96"/>
        <v>0</v>
      </c>
      <c r="S128" s="13">
        <f t="shared" si="97"/>
        <v>0</v>
      </c>
      <c r="T128" s="13">
        <f t="shared" si="98"/>
        <v>0</v>
      </c>
      <c r="U128" s="14" t="str">
        <f t="shared" si="99"/>
        <v>-</v>
      </c>
      <c r="V128" s="21"/>
      <c r="W128" s="71"/>
      <c r="X128" s="131"/>
      <c r="Y128" s="124"/>
      <c r="Z128" s="125"/>
      <c r="AA128" s="125"/>
      <c r="AB128" s="126"/>
      <c r="AC128" s="126"/>
      <c r="AD128" s="127"/>
      <c r="AE128" s="127"/>
      <c r="AF128" s="126"/>
    </row>
    <row r="129" spans="1:32" s="92" customFormat="1" ht="13.5" thickBot="1">
      <c r="A129" s="72" t="s">
        <v>74</v>
      </c>
      <c r="B129" s="73" t="s">
        <v>74</v>
      </c>
      <c r="C129" s="74"/>
      <c r="D129" s="191" t="s">
        <v>11</v>
      </c>
      <c r="E129" s="192"/>
      <c r="F129" s="34"/>
      <c r="G129" s="75"/>
      <c r="H129" s="34"/>
      <c r="I129" s="191" t="s">
        <v>24</v>
      </c>
      <c r="J129" s="193"/>
      <c r="K129" s="191" t="s">
        <v>100</v>
      </c>
      <c r="L129" s="192"/>
      <c r="N129" s="11">
        <f>N122+O129/100</f>
        <v>9.06</v>
      </c>
      <c r="O129" s="12">
        <v>6</v>
      </c>
      <c r="P129" s="13" t="str">
        <f t="shared" si="94"/>
        <v>F4ti</v>
      </c>
      <c r="Q129" s="13" t="str">
        <f t="shared" si="95"/>
        <v>Diletti</v>
      </c>
      <c r="R129" s="13">
        <f t="shared" si="96"/>
        <v>0</v>
      </c>
      <c r="S129" s="13">
        <f t="shared" si="97"/>
        <v>0</v>
      </c>
      <c r="T129" s="13">
        <f t="shared" si="98"/>
        <v>0</v>
      </c>
      <c r="U129" s="14" t="str">
        <f t="shared" si="99"/>
        <v>-</v>
      </c>
      <c r="V129" s="21"/>
      <c r="W129" s="21"/>
      <c r="X129" s="128"/>
      <c r="Y129" s="128"/>
      <c r="Z129" s="125"/>
      <c r="AA129" s="125"/>
      <c r="AB129" s="126"/>
      <c r="AC129" s="126"/>
      <c r="AD129" s="127"/>
      <c r="AE129" s="127"/>
      <c r="AF129" s="126"/>
    </row>
    <row r="130" spans="1:32" s="92" customFormat="1" ht="12.75">
      <c r="A130" s="76" t="str">
        <f>B124</f>
        <v>Gissara C.</v>
      </c>
      <c r="B130" s="77" t="str">
        <f>B125</f>
        <v>Sciacca</v>
      </c>
      <c r="C130" s="78"/>
      <c r="D130" s="79">
        <f>AD122</f>
        <v>0</v>
      </c>
      <c r="E130" s="80">
        <v>5</v>
      </c>
      <c r="F130" s="81">
        <f aca="true" t="shared" si="100" ref="F130:F135">IF(D130&gt;E130,1,0)</f>
        <v>0</v>
      </c>
      <c r="G130" s="81">
        <f aca="true" t="shared" si="101" ref="G130:G135">IF(D130=E130,1,0)</f>
        <v>0</v>
      </c>
      <c r="H130" s="81">
        <f aca="true" t="shared" si="102" ref="H130:H135">IF(D130&lt;E130,1,0)</f>
        <v>1</v>
      </c>
      <c r="I130" s="189"/>
      <c r="J130" s="190"/>
      <c r="K130" s="200"/>
      <c r="L130" s="201"/>
      <c r="N130" s="11">
        <f>N122+O130/100</f>
        <v>9.07</v>
      </c>
      <c r="O130" s="15">
        <v>7</v>
      </c>
      <c r="P130" s="13" t="str">
        <f t="shared" si="94"/>
        <v>F4ti</v>
      </c>
      <c r="Q130" s="13" t="str">
        <f t="shared" si="95"/>
        <v>Frollo</v>
      </c>
      <c r="R130" s="13">
        <f t="shared" si="96"/>
        <v>0</v>
      </c>
      <c r="S130" s="13">
        <f t="shared" si="97"/>
        <v>0</v>
      </c>
      <c r="T130" s="13">
        <f t="shared" si="98"/>
        <v>0</v>
      </c>
      <c r="U130" s="14" t="str">
        <f t="shared" si="99"/>
        <v>-</v>
      </c>
      <c r="V130" s="21"/>
      <c r="W130" s="21"/>
      <c r="X130" s="128"/>
      <c r="Y130" s="128"/>
      <c r="Z130" s="125"/>
      <c r="AA130" s="125"/>
      <c r="AB130" s="126"/>
      <c r="AC130" s="126"/>
      <c r="AD130" s="127"/>
      <c r="AE130" s="127"/>
      <c r="AF130" s="126"/>
    </row>
    <row r="131" spans="1:32" ht="13.5" thickBot="1">
      <c r="A131" s="82" t="str">
        <f>B126</f>
        <v>Squaddara F.</v>
      </c>
      <c r="B131" s="83" t="str">
        <f>B127</f>
        <v>Lo Presti R.</v>
      </c>
      <c r="C131" s="84"/>
      <c r="D131" s="58">
        <v>2</v>
      </c>
      <c r="E131" s="85">
        <v>1</v>
      </c>
      <c r="F131" s="81">
        <f t="shared" si="100"/>
        <v>1</v>
      </c>
      <c r="G131" s="81">
        <f t="shared" si="101"/>
        <v>0</v>
      </c>
      <c r="H131" s="81">
        <f t="shared" si="102"/>
        <v>0</v>
      </c>
      <c r="I131" s="187"/>
      <c r="J131" s="188"/>
      <c r="K131" s="200"/>
      <c r="L131" s="201"/>
      <c r="N131" s="11">
        <f>N122+O131/100</f>
        <v>9.08</v>
      </c>
      <c r="O131" s="12">
        <v>8</v>
      </c>
      <c r="P131" s="13" t="str">
        <f t="shared" si="94"/>
        <v>F4ti</v>
      </c>
      <c r="Q131" s="13" t="str">
        <f t="shared" si="95"/>
        <v>Riccobene</v>
      </c>
      <c r="R131" s="13">
        <f t="shared" si="96"/>
        <v>0</v>
      </c>
      <c r="S131" s="13">
        <f t="shared" si="97"/>
        <v>0</v>
      </c>
      <c r="T131" s="13">
        <f t="shared" si="98"/>
        <v>0</v>
      </c>
      <c r="U131" s="14" t="str">
        <f t="shared" si="99"/>
        <v>-</v>
      </c>
      <c r="V131" s="21"/>
      <c r="W131" s="21"/>
      <c r="Z131" s="125"/>
      <c r="AA131" s="125"/>
      <c r="AB131" s="126"/>
      <c r="AC131" s="126"/>
      <c r="AD131" s="127"/>
      <c r="AE131" s="127"/>
      <c r="AF131" s="126"/>
    </row>
    <row r="132" spans="1:32" ht="12.75">
      <c r="A132" s="86" t="str">
        <f>B124</f>
        <v>Gissara C.</v>
      </c>
      <c r="B132" s="87" t="str">
        <f>B126</f>
        <v>Squaddara F.</v>
      </c>
      <c r="C132" s="78"/>
      <c r="D132" s="79">
        <v>2</v>
      </c>
      <c r="E132" s="80">
        <v>1</v>
      </c>
      <c r="F132" s="81">
        <f t="shared" si="100"/>
        <v>1</v>
      </c>
      <c r="G132" s="81">
        <f t="shared" si="101"/>
        <v>0</v>
      </c>
      <c r="H132" s="81">
        <f t="shared" si="102"/>
        <v>0</v>
      </c>
      <c r="I132" s="194"/>
      <c r="J132" s="195"/>
      <c r="K132" s="200"/>
      <c r="L132" s="201"/>
      <c r="N132" s="11">
        <f>N122+O132/100</f>
        <v>9.09</v>
      </c>
      <c r="O132" s="12">
        <v>9</v>
      </c>
      <c r="P132" s="13" t="str">
        <f t="shared" si="94"/>
        <v>-</v>
      </c>
      <c r="Q132" s="13" t="str">
        <f t="shared" si="95"/>
        <v>-</v>
      </c>
      <c r="R132" s="13" t="str">
        <f t="shared" si="96"/>
        <v>-</v>
      </c>
      <c r="S132" s="13" t="str">
        <f t="shared" si="97"/>
        <v>-</v>
      </c>
      <c r="T132" s="13" t="str">
        <f t="shared" si="98"/>
        <v>-</v>
      </c>
      <c r="U132" s="14" t="str">
        <f t="shared" si="99"/>
        <v>-</v>
      </c>
      <c r="V132" s="21"/>
      <c r="W132" s="21"/>
      <c r="Z132" s="125"/>
      <c r="AA132" s="125"/>
      <c r="AB132" s="126"/>
      <c r="AC132" s="126"/>
      <c r="AD132" s="127"/>
      <c r="AE132" s="127"/>
      <c r="AF132" s="126"/>
    </row>
    <row r="133" spans="1:32" ht="13.5" thickBot="1">
      <c r="A133" s="82" t="str">
        <f>B125</f>
        <v>Sciacca</v>
      </c>
      <c r="B133" s="83" t="str">
        <f>B127</f>
        <v>Lo Presti R.</v>
      </c>
      <c r="C133" s="84"/>
      <c r="D133" s="58">
        <v>6</v>
      </c>
      <c r="E133" s="85">
        <v>0</v>
      </c>
      <c r="F133" s="81">
        <f t="shared" si="100"/>
        <v>1</v>
      </c>
      <c r="G133" s="81">
        <f t="shared" si="101"/>
        <v>0</v>
      </c>
      <c r="H133" s="81">
        <f t="shared" si="102"/>
        <v>0</v>
      </c>
      <c r="I133" s="187"/>
      <c r="J133" s="188"/>
      <c r="K133" s="200"/>
      <c r="L133" s="201"/>
      <c r="N133" s="11">
        <f>N122+O133/100</f>
        <v>9.1</v>
      </c>
      <c r="O133" s="12">
        <v>10</v>
      </c>
      <c r="P133" s="13" t="str">
        <f t="shared" si="94"/>
        <v>-</v>
      </c>
      <c r="Q133" s="13" t="str">
        <f t="shared" si="95"/>
        <v>-</v>
      </c>
      <c r="R133" s="13" t="str">
        <f t="shared" si="96"/>
        <v>-</v>
      </c>
      <c r="S133" s="13" t="str">
        <f t="shared" si="97"/>
        <v>-</v>
      </c>
      <c r="T133" s="13" t="str">
        <f t="shared" si="98"/>
        <v>-</v>
      </c>
      <c r="U133" s="14" t="str">
        <f t="shared" si="99"/>
        <v>-</v>
      </c>
      <c r="V133" s="21"/>
      <c r="W133" s="21"/>
      <c r="Z133" s="125"/>
      <c r="AA133" s="125"/>
      <c r="AB133" s="126"/>
      <c r="AC133" s="126"/>
      <c r="AD133" s="127"/>
      <c r="AE133" s="127"/>
      <c r="AF133" s="126"/>
    </row>
    <row r="134" spans="1:32" ht="12.75">
      <c r="A134" s="86" t="str">
        <f>B124</f>
        <v>Gissara C.</v>
      </c>
      <c r="B134" s="87" t="str">
        <f>B127</f>
        <v>Lo Presti R.</v>
      </c>
      <c r="C134" s="78"/>
      <c r="D134" s="79">
        <v>10</v>
      </c>
      <c r="E134" s="80">
        <f>AE132</f>
        <v>0</v>
      </c>
      <c r="F134" s="81">
        <f t="shared" si="100"/>
        <v>1</v>
      </c>
      <c r="G134" s="81">
        <f t="shared" si="101"/>
        <v>0</v>
      </c>
      <c r="H134" s="81">
        <f t="shared" si="102"/>
        <v>0</v>
      </c>
      <c r="I134" s="194"/>
      <c r="J134" s="195"/>
      <c r="K134" s="200"/>
      <c r="L134" s="201"/>
      <c r="N134" s="11">
        <f>N122+O134/100</f>
        <v>9.11</v>
      </c>
      <c r="O134" s="15">
        <v>11</v>
      </c>
      <c r="P134" s="13" t="str">
        <f t="shared" si="94"/>
        <v>-</v>
      </c>
      <c r="Q134" s="13" t="str">
        <f t="shared" si="95"/>
        <v>-</v>
      </c>
      <c r="R134" s="13" t="str">
        <f t="shared" si="96"/>
        <v>-</v>
      </c>
      <c r="S134" s="13" t="str">
        <f t="shared" si="97"/>
        <v>-</v>
      </c>
      <c r="T134" s="13" t="str">
        <f t="shared" si="98"/>
        <v>-</v>
      </c>
      <c r="U134" s="14" t="str">
        <f t="shared" si="99"/>
        <v>-</v>
      </c>
      <c r="V134" s="29"/>
      <c r="W134" s="21"/>
      <c r="Z134" s="125"/>
      <c r="AA134" s="125"/>
      <c r="AB134" s="126"/>
      <c r="AC134" s="126"/>
      <c r="AD134" s="127"/>
      <c r="AE134" s="127"/>
      <c r="AF134" s="126"/>
    </row>
    <row r="135" spans="1:32" ht="13.5" thickBot="1">
      <c r="A135" s="82" t="str">
        <f>B125</f>
        <v>Sciacca</v>
      </c>
      <c r="B135" s="83" t="str">
        <f>B126</f>
        <v>Squaddara F.</v>
      </c>
      <c r="C135" s="84"/>
      <c r="D135" s="58">
        <v>3</v>
      </c>
      <c r="E135" s="85">
        <v>1</v>
      </c>
      <c r="F135" s="81">
        <f t="shared" si="100"/>
        <v>1</v>
      </c>
      <c r="G135" s="81">
        <f t="shared" si="101"/>
        <v>0</v>
      </c>
      <c r="H135" s="81">
        <f t="shared" si="102"/>
        <v>0</v>
      </c>
      <c r="I135" s="187"/>
      <c r="J135" s="188"/>
      <c r="K135" s="202"/>
      <c r="L135" s="203"/>
      <c r="N135" s="16">
        <f>N122+O135/100</f>
        <v>9.12</v>
      </c>
      <c r="O135" s="17">
        <v>12</v>
      </c>
      <c r="P135" s="18" t="str">
        <f t="shared" si="94"/>
        <v>-</v>
      </c>
      <c r="Q135" s="18" t="str">
        <f t="shared" si="95"/>
        <v>-</v>
      </c>
      <c r="R135" s="18" t="str">
        <f t="shared" si="96"/>
        <v>-</v>
      </c>
      <c r="S135" s="18" t="str">
        <f t="shared" si="97"/>
        <v>-</v>
      </c>
      <c r="T135" s="18" t="str">
        <f t="shared" si="98"/>
        <v>-</v>
      </c>
      <c r="U135" s="19" t="str">
        <f t="shared" si="99"/>
        <v>-</v>
      </c>
      <c r="V135" s="21"/>
      <c r="W135" s="21"/>
      <c r="Y135" s="129"/>
      <c r="Z135" s="125"/>
      <c r="AA135" s="125"/>
      <c r="AB135" s="126"/>
      <c r="AC135" s="126"/>
      <c r="AD135" s="127"/>
      <c r="AE135" s="127"/>
      <c r="AF135" s="126"/>
    </row>
    <row r="136" spans="1:32" ht="13.5" thickBot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1"/>
      <c r="N136" s="20"/>
      <c r="Q136" s="21"/>
      <c r="R136" s="21"/>
      <c r="V136" s="92"/>
      <c r="W136" s="21"/>
      <c r="Z136" s="125"/>
      <c r="AA136" s="125"/>
      <c r="AB136" s="126"/>
      <c r="AC136" s="126"/>
      <c r="AD136" s="130"/>
      <c r="AE136" s="127"/>
      <c r="AF136" s="126"/>
    </row>
    <row r="137" spans="14:32" ht="13.5" thickBot="1">
      <c r="N137" s="1">
        <v>10</v>
      </c>
      <c r="O137" s="207" t="s">
        <v>79</v>
      </c>
      <c r="P137" s="208"/>
      <c r="Q137" s="208"/>
      <c r="R137" s="208"/>
      <c r="S137" s="208"/>
      <c r="T137" s="208"/>
      <c r="U137" s="209"/>
      <c r="V137" s="21"/>
      <c r="W137" s="21"/>
      <c r="Y137" s="131"/>
      <c r="Z137" s="125"/>
      <c r="AA137" s="125"/>
      <c r="AB137" s="132"/>
      <c r="AC137" s="132"/>
      <c r="AD137" s="133"/>
      <c r="AE137" s="133"/>
      <c r="AF137" s="132"/>
    </row>
    <row r="138" spans="14:32" ht="13.5" thickBot="1">
      <c r="N138" s="22" t="s">
        <v>80</v>
      </c>
      <c r="O138" s="3" t="s">
        <v>81</v>
      </c>
      <c r="P138" s="3" t="s">
        <v>82</v>
      </c>
      <c r="Q138" s="4" t="s">
        <v>83</v>
      </c>
      <c r="R138" s="4" t="s">
        <v>84</v>
      </c>
      <c r="S138" s="5" t="s">
        <v>85</v>
      </c>
      <c r="T138" s="5"/>
      <c r="U138" s="3" t="s">
        <v>24</v>
      </c>
      <c r="V138" s="21"/>
      <c r="W138" s="21"/>
      <c r="Z138" s="134"/>
      <c r="AA138" s="134"/>
      <c r="AB138" s="134"/>
      <c r="AC138" s="134"/>
      <c r="AD138" s="134"/>
      <c r="AE138" s="134"/>
      <c r="AF138" s="134"/>
    </row>
    <row r="139" spans="1:32" ht="13.5" thickBot="1">
      <c r="A139" s="26" t="s">
        <v>18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8"/>
      <c r="N139" s="6">
        <f>N137+O139/100</f>
        <v>10.01</v>
      </c>
      <c r="O139" s="7">
        <v>1</v>
      </c>
      <c r="P139" s="8" t="str">
        <f aca="true" t="shared" si="103" ref="P139:P150">_xlfn.IFERROR(VLOOKUP(N139,$X:$AF,4,FALSE),"-")</f>
        <v>Smi</v>
      </c>
      <c r="Q139" s="8" t="str">
        <f aca="true" t="shared" si="104" ref="Q139:Q150">_xlfn.IFERROR(VLOOKUP(N139,$X:$AF,5,FALSE),"-")</f>
        <v>Longo</v>
      </c>
      <c r="R139" s="9" t="str">
        <f aca="true" t="shared" si="105" ref="R139:R150">_xlfn.IFERROR(VLOOKUP(N139,$X:$AF,6,FALSE),"-")</f>
        <v>Russo</v>
      </c>
      <c r="S139" s="9">
        <f aca="true" t="shared" si="106" ref="S139:S150">_xlfn.IFERROR(VLOOKUP(N139,$X:$AF,7,FALSE),"-")</f>
        <v>0</v>
      </c>
      <c r="T139" s="9">
        <f aca="true" t="shared" si="107" ref="T139:T150">_xlfn.IFERROR(VLOOKUP(N139,$X:$AF,8,FALSE),"-")</f>
        <v>0</v>
      </c>
      <c r="U139" s="10" t="str">
        <f aca="true" t="shared" si="108" ref="U139:U150">_xlfn.IFERROR(VLOOKUP(N139,$X:$AF,9,FALSE),"-")</f>
        <v>Magrì</v>
      </c>
      <c r="V139" s="21"/>
      <c r="W139" s="101" t="str">
        <f>IF(COUNTIF(X:X,X139)&gt;1,"X","")</f>
        <v>X</v>
      </c>
      <c r="X139" s="105"/>
      <c r="Y139" s="105"/>
      <c r="Z139" s="197" t="str">
        <f>"PARTITE "&amp;A139</f>
        <v>PARTITE GIRONE 8</v>
      </c>
      <c r="AA139" s="198"/>
      <c r="AB139" s="198"/>
      <c r="AC139" s="198"/>
      <c r="AD139" s="198"/>
      <c r="AE139" s="198"/>
      <c r="AF139" s="199"/>
    </row>
    <row r="140" spans="1:32" ht="13.5" thickBot="1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N140" s="11">
        <f>N137+O140/100</f>
        <v>10.02</v>
      </c>
      <c r="O140" s="12">
        <v>2</v>
      </c>
      <c r="P140" s="13" t="str">
        <f t="shared" si="103"/>
        <v>Smi</v>
      </c>
      <c r="Q140" s="13" t="str">
        <f t="shared" si="104"/>
        <v>Cortese</v>
      </c>
      <c r="R140" s="13" t="str">
        <f t="shared" si="105"/>
        <v>La Torre A.</v>
      </c>
      <c r="S140" s="13">
        <f t="shared" si="106"/>
        <v>0</v>
      </c>
      <c r="T140" s="13">
        <f t="shared" si="107"/>
        <v>0</v>
      </c>
      <c r="U140" s="14" t="str">
        <f t="shared" si="108"/>
        <v>Murabito</v>
      </c>
      <c r="V140" s="21"/>
      <c r="W140" s="102"/>
      <c r="X140" s="106" t="s">
        <v>80</v>
      </c>
      <c r="Y140" s="106" t="s">
        <v>78</v>
      </c>
      <c r="Z140" s="106" t="s">
        <v>23</v>
      </c>
      <c r="AA140" s="106" t="s">
        <v>35</v>
      </c>
      <c r="AB140" s="107" t="s">
        <v>74</v>
      </c>
      <c r="AC140" s="107" t="s">
        <v>74</v>
      </c>
      <c r="AD140" s="205" t="s">
        <v>11</v>
      </c>
      <c r="AE140" s="206"/>
      <c r="AF140" s="106" t="s">
        <v>24</v>
      </c>
    </row>
    <row r="141" spans="1:32" ht="13.5" thickBot="1">
      <c r="A141" s="33"/>
      <c r="B141" s="34"/>
      <c r="C141" s="35"/>
      <c r="D141" s="35"/>
      <c r="E141" s="35"/>
      <c r="F141" s="35"/>
      <c r="G141" s="36"/>
      <c r="H141" s="36"/>
      <c r="I141" s="35"/>
      <c r="J141" s="35"/>
      <c r="K141" s="35"/>
      <c r="L141" s="37"/>
      <c r="N141" s="11">
        <f>N137+O141/100</f>
        <v>10.03</v>
      </c>
      <c r="O141" s="12">
        <v>3</v>
      </c>
      <c r="P141" s="13" t="str">
        <f t="shared" si="103"/>
        <v>FSmi</v>
      </c>
      <c r="Q141" s="13">
        <f t="shared" si="104"/>
        <v>0</v>
      </c>
      <c r="R141" s="13">
        <f t="shared" si="105"/>
        <v>0</v>
      </c>
      <c r="S141" s="13">
        <f t="shared" si="106"/>
        <v>0</v>
      </c>
      <c r="T141" s="13">
        <f t="shared" si="107"/>
        <v>0</v>
      </c>
      <c r="U141" s="14" t="str">
        <f t="shared" si="108"/>
        <v>-</v>
      </c>
      <c r="V141" s="21"/>
      <c r="W141" s="102">
        <f aca="true" t="shared" si="109" ref="W141:W146">IF(COUNTIF(X$1:X$65536,X141)&gt;1,"X","")</f>
      </c>
      <c r="X141" s="108">
        <f aca="true" t="shared" si="110" ref="X141:X146">Y141+Z141/100</f>
        <v>2.07</v>
      </c>
      <c r="Y141" s="109">
        <v>2</v>
      </c>
      <c r="Z141" s="109">
        <v>7</v>
      </c>
      <c r="AA141" s="110" t="s">
        <v>77</v>
      </c>
      <c r="AB141" s="111" t="str">
        <f aca="true" t="shared" si="111" ref="AB141:AB146">A149</f>
        <v>Cortese</v>
      </c>
      <c r="AC141" s="112" t="str">
        <f aca="true" t="shared" si="112" ref="AC141:AC146">B149</f>
        <v>Mandanici</v>
      </c>
      <c r="AD141" s="113"/>
      <c r="AE141" s="114"/>
      <c r="AF141" s="115" t="str">
        <f>B124</f>
        <v>Gissara C.</v>
      </c>
    </row>
    <row r="142" spans="1:32" ht="13.5" thickBot="1">
      <c r="A142" s="33"/>
      <c r="B142" s="38" t="s">
        <v>74</v>
      </c>
      <c r="C142" s="39" t="s">
        <v>1</v>
      </c>
      <c r="D142" s="40" t="s">
        <v>2</v>
      </c>
      <c r="E142" s="40" t="s">
        <v>3</v>
      </c>
      <c r="F142" s="41" t="s">
        <v>4</v>
      </c>
      <c r="G142" s="41" t="s">
        <v>5</v>
      </c>
      <c r="H142" s="41" t="s">
        <v>6</v>
      </c>
      <c r="I142" s="40" t="s">
        <v>7</v>
      </c>
      <c r="J142" s="42" t="s">
        <v>8</v>
      </c>
      <c r="K142" s="43"/>
      <c r="L142" s="38" t="s">
        <v>99</v>
      </c>
      <c r="N142" s="11">
        <f>N137+O142/100</f>
        <v>10.04</v>
      </c>
      <c r="O142" s="12">
        <v>4</v>
      </c>
      <c r="P142" s="13" t="str">
        <f t="shared" si="103"/>
        <v>FSmi</v>
      </c>
      <c r="Q142" s="13">
        <f t="shared" si="104"/>
        <v>0</v>
      </c>
      <c r="R142" s="13">
        <f t="shared" si="105"/>
        <v>0</v>
      </c>
      <c r="S142" s="13">
        <f t="shared" si="106"/>
        <v>0</v>
      </c>
      <c r="T142" s="13">
        <f t="shared" si="107"/>
        <v>0</v>
      </c>
      <c r="U142" s="14" t="str">
        <f t="shared" si="108"/>
        <v>-</v>
      </c>
      <c r="V142" s="92"/>
      <c r="W142" s="102">
        <f t="shared" si="109"/>
      </c>
      <c r="X142" s="116">
        <f t="shared" si="110"/>
        <v>2.08</v>
      </c>
      <c r="Y142" s="117">
        <v>2</v>
      </c>
      <c r="Z142" s="117">
        <v>8</v>
      </c>
      <c r="AA142" s="118" t="s">
        <v>77</v>
      </c>
      <c r="AB142" s="119" t="str">
        <f t="shared" si="111"/>
        <v>Cannavò</v>
      </c>
      <c r="AC142" s="120" t="str">
        <f t="shared" si="112"/>
        <v>Pisasale</v>
      </c>
      <c r="AD142" s="121"/>
      <c r="AE142" s="122"/>
      <c r="AF142" s="123" t="str">
        <f>B127</f>
        <v>Lo Presti R.</v>
      </c>
    </row>
    <row r="143" spans="1:32" ht="12.75">
      <c r="A143" s="44">
        <f>C143*1000+J143*50+H143+0.9</f>
        <v>7514.9</v>
      </c>
      <c r="B143" s="45" t="str">
        <f>Player!A8</f>
        <v>Cortese</v>
      </c>
      <c r="C143" s="46">
        <f>3*E143+F143</f>
        <v>7</v>
      </c>
      <c r="D143" s="47">
        <f>SUM(E143:G143)</f>
        <v>3</v>
      </c>
      <c r="E143" s="47">
        <f>SUM(F149+F151+F153)</f>
        <v>2</v>
      </c>
      <c r="F143" s="48">
        <f>SUM(G149+G151+G153)</f>
        <v>1</v>
      </c>
      <c r="G143" s="48">
        <f>SUM(H149+H151+H153)</f>
        <v>0</v>
      </c>
      <c r="H143" s="48">
        <f>SUM(D149+D151+D153)</f>
        <v>14</v>
      </c>
      <c r="I143" s="47">
        <f>SUM(E149+E151+E153)</f>
        <v>4</v>
      </c>
      <c r="J143" s="49">
        <f>H143-I143</f>
        <v>10</v>
      </c>
      <c r="K143" s="50" t="s">
        <v>49</v>
      </c>
      <c r="L143" s="51" t="s">
        <v>125</v>
      </c>
      <c r="N143" s="11">
        <f>N137+O143/100</f>
        <v>10.05</v>
      </c>
      <c r="O143" s="12">
        <v>5</v>
      </c>
      <c r="P143" s="13" t="str">
        <f t="shared" si="103"/>
        <v>-</v>
      </c>
      <c r="Q143" s="13" t="str">
        <f t="shared" si="104"/>
        <v>-</v>
      </c>
      <c r="R143" s="13" t="str">
        <f t="shared" si="105"/>
        <v>-</v>
      </c>
      <c r="S143" s="13" t="str">
        <f t="shared" si="106"/>
        <v>-</v>
      </c>
      <c r="T143" s="13" t="str">
        <f t="shared" si="107"/>
        <v>-</v>
      </c>
      <c r="U143" s="14" t="str">
        <f t="shared" si="108"/>
        <v>-</v>
      </c>
      <c r="V143" s="21"/>
      <c r="W143" s="102">
        <f t="shared" si="109"/>
      </c>
      <c r="X143" s="108">
        <f t="shared" si="110"/>
        <v>4.07</v>
      </c>
      <c r="Y143" s="109">
        <v>4</v>
      </c>
      <c r="Z143" s="109">
        <v>7</v>
      </c>
      <c r="AA143" s="110" t="s">
        <v>77</v>
      </c>
      <c r="AB143" s="111" t="str">
        <f t="shared" si="111"/>
        <v>Cortese</v>
      </c>
      <c r="AC143" s="112" t="str">
        <f t="shared" si="112"/>
        <v>Cannavò</v>
      </c>
      <c r="AD143" s="113"/>
      <c r="AE143" s="114"/>
      <c r="AF143" s="115" t="str">
        <f>B125</f>
        <v>Sciacca</v>
      </c>
    </row>
    <row r="144" spans="1:32" ht="13.5" thickBot="1">
      <c r="A144" s="44">
        <f>C144*1000+J144*50+H144+0.8</f>
        <v>7616.8</v>
      </c>
      <c r="B144" s="52" t="str">
        <f>Player!A11</f>
        <v>Mandanici</v>
      </c>
      <c r="C144" s="53">
        <f>3*E144+F144</f>
        <v>7</v>
      </c>
      <c r="D144" s="54">
        <f>SUM(E144:G144)</f>
        <v>3</v>
      </c>
      <c r="E144" s="54">
        <f>SUM(H149+F152+F154)</f>
        <v>2</v>
      </c>
      <c r="F144" s="55">
        <f>SUM(G149+G152+G154)</f>
        <v>1</v>
      </c>
      <c r="G144" s="55">
        <f>SUM(F149+H152+H154)</f>
        <v>0</v>
      </c>
      <c r="H144" s="55">
        <f>SUM(E149+D152+D154)</f>
        <v>16</v>
      </c>
      <c r="I144" s="55">
        <f>SUM(D149+E152+E154)</f>
        <v>4</v>
      </c>
      <c r="J144" s="56">
        <f>H144-I144</f>
        <v>12</v>
      </c>
      <c r="K144" s="50" t="s">
        <v>50</v>
      </c>
      <c r="L144" s="51" t="s">
        <v>155</v>
      </c>
      <c r="N144" s="11">
        <f>N137+O144/100</f>
        <v>10.06</v>
      </c>
      <c r="O144" s="12">
        <v>6</v>
      </c>
      <c r="P144" s="13" t="str">
        <f t="shared" si="103"/>
        <v>-</v>
      </c>
      <c r="Q144" s="13" t="str">
        <f t="shared" si="104"/>
        <v>-</v>
      </c>
      <c r="R144" s="13" t="str">
        <f t="shared" si="105"/>
        <v>-</v>
      </c>
      <c r="S144" s="13" t="str">
        <f t="shared" si="106"/>
        <v>-</v>
      </c>
      <c r="T144" s="13" t="str">
        <f t="shared" si="107"/>
        <v>-</v>
      </c>
      <c r="U144" s="14" t="str">
        <f t="shared" si="108"/>
        <v>-</v>
      </c>
      <c r="V144" s="21"/>
      <c r="W144" s="102">
        <f t="shared" si="109"/>
      </c>
      <c r="X144" s="116">
        <f t="shared" si="110"/>
        <v>4.08</v>
      </c>
      <c r="Y144" s="117">
        <v>4</v>
      </c>
      <c r="Z144" s="117">
        <v>8</v>
      </c>
      <c r="AA144" s="118" t="s">
        <v>77</v>
      </c>
      <c r="AB144" s="119" t="str">
        <f t="shared" si="111"/>
        <v>Mandanici</v>
      </c>
      <c r="AC144" s="120" t="str">
        <f t="shared" si="112"/>
        <v>Pisasale</v>
      </c>
      <c r="AD144" s="121"/>
      <c r="AE144" s="122"/>
      <c r="AF144" s="123" t="str">
        <f>B126</f>
        <v>Squaddara F.</v>
      </c>
    </row>
    <row r="145" spans="1:32" ht="12.75">
      <c r="A145" s="44">
        <f>C145*1000+J145*50+H145+0.7</f>
        <v>2507.7</v>
      </c>
      <c r="B145" s="52" t="str">
        <f>Player!A26</f>
        <v>Cannavò</v>
      </c>
      <c r="C145" s="53">
        <f>3*E145+F145</f>
        <v>3</v>
      </c>
      <c r="D145" s="54">
        <f>SUM(E145:G145)</f>
        <v>3</v>
      </c>
      <c r="E145" s="54">
        <f>SUM(F150+H151+H154)</f>
        <v>1</v>
      </c>
      <c r="F145" s="55">
        <f>SUM(G150+G151+G154)</f>
        <v>0</v>
      </c>
      <c r="G145" s="55">
        <f>SUM(H150+F151+F154)</f>
        <v>2</v>
      </c>
      <c r="H145" s="55">
        <f>SUM(D150+E151+E154)</f>
        <v>7</v>
      </c>
      <c r="I145" s="55">
        <f>SUM(E150+D151+D154)</f>
        <v>17</v>
      </c>
      <c r="J145" s="56">
        <f>H145-I145</f>
        <v>-10</v>
      </c>
      <c r="K145" s="50" t="s">
        <v>51</v>
      </c>
      <c r="L145" s="51" t="s">
        <v>136</v>
      </c>
      <c r="N145" s="11">
        <f>N137+O145/100</f>
        <v>10.07</v>
      </c>
      <c r="O145" s="15">
        <v>7</v>
      </c>
      <c r="P145" s="13" t="str">
        <f t="shared" si="103"/>
        <v>-</v>
      </c>
      <c r="Q145" s="13" t="str">
        <f t="shared" si="104"/>
        <v>-</v>
      </c>
      <c r="R145" s="13" t="str">
        <f t="shared" si="105"/>
        <v>-</v>
      </c>
      <c r="S145" s="13" t="str">
        <f t="shared" si="106"/>
        <v>-</v>
      </c>
      <c r="T145" s="13" t="str">
        <f t="shared" si="107"/>
        <v>-</v>
      </c>
      <c r="U145" s="14" t="str">
        <f t="shared" si="108"/>
        <v>-</v>
      </c>
      <c r="V145" s="21"/>
      <c r="W145" s="102">
        <f t="shared" si="109"/>
      </c>
      <c r="X145" s="108">
        <f t="shared" si="110"/>
        <v>6.07</v>
      </c>
      <c r="Y145" s="109">
        <v>6</v>
      </c>
      <c r="Z145" s="109">
        <v>7</v>
      </c>
      <c r="AA145" s="110" t="s">
        <v>77</v>
      </c>
      <c r="AB145" s="111" t="str">
        <f t="shared" si="111"/>
        <v>Cortese</v>
      </c>
      <c r="AC145" s="112" t="str">
        <f t="shared" si="112"/>
        <v>Pisasale</v>
      </c>
      <c r="AD145" s="113"/>
      <c r="AE145" s="114"/>
      <c r="AF145" s="115" t="str">
        <f>B127</f>
        <v>Lo Presti R.</v>
      </c>
    </row>
    <row r="146" spans="1:32" ht="13.5" thickBot="1">
      <c r="A146" s="44">
        <f>C146*1000+J146*50+H146+0.6</f>
        <v>-598.4</v>
      </c>
      <c r="B146" s="57" t="s">
        <v>176</v>
      </c>
      <c r="C146" s="58">
        <f>3*E146+F146</f>
        <v>0</v>
      </c>
      <c r="D146" s="59">
        <f>SUM(E146:G146)</f>
        <v>3</v>
      </c>
      <c r="E146" s="59">
        <f>SUM(H150+H152+H153)</f>
        <v>0</v>
      </c>
      <c r="F146" s="59">
        <f>SUM(G150+G152+G153)</f>
        <v>0</v>
      </c>
      <c r="G146" s="60">
        <f>SUM(F150+F152+F153)</f>
        <v>3</v>
      </c>
      <c r="H146" s="60">
        <f>SUM(E150+E152+E153)</f>
        <v>1</v>
      </c>
      <c r="I146" s="60">
        <f>SUM(D150+D152+D153)</f>
        <v>13</v>
      </c>
      <c r="J146" s="61">
        <f>H146-I146</f>
        <v>-12</v>
      </c>
      <c r="K146" s="62" t="s">
        <v>64</v>
      </c>
      <c r="L146" s="63" t="s">
        <v>176</v>
      </c>
      <c r="N146" s="11">
        <f>N137+O146/100</f>
        <v>10.08</v>
      </c>
      <c r="O146" s="12">
        <v>8</v>
      </c>
      <c r="P146" s="13" t="str">
        <f t="shared" si="103"/>
        <v>-</v>
      </c>
      <c r="Q146" s="13" t="str">
        <f t="shared" si="104"/>
        <v>-</v>
      </c>
      <c r="R146" s="13" t="str">
        <f t="shared" si="105"/>
        <v>-</v>
      </c>
      <c r="S146" s="13" t="str">
        <f t="shared" si="106"/>
        <v>-</v>
      </c>
      <c r="T146" s="13" t="str">
        <f t="shared" si="107"/>
        <v>-</v>
      </c>
      <c r="U146" s="14" t="str">
        <f t="shared" si="108"/>
        <v>-</v>
      </c>
      <c r="V146" s="21"/>
      <c r="W146" s="103">
        <f t="shared" si="109"/>
      </c>
      <c r="X146" s="116">
        <f t="shared" si="110"/>
        <v>6.08</v>
      </c>
      <c r="Y146" s="117">
        <v>6</v>
      </c>
      <c r="Z146" s="117">
        <v>8</v>
      </c>
      <c r="AA146" s="118" t="s">
        <v>77</v>
      </c>
      <c r="AB146" s="119" t="str">
        <f t="shared" si="111"/>
        <v>Mandanici</v>
      </c>
      <c r="AC146" s="120" t="str">
        <f t="shared" si="112"/>
        <v>Cannavò</v>
      </c>
      <c r="AD146" s="121"/>
      <c r="AE146" s="122"/>
      <c r="AF146" s="123" t="str">
        <f>B126</f>
        <v>Squaddara F.</v>
      </c>
    </row>
    <row r="147" spans="1:32" ht="13.5" thickBot="1">
      <c r="A147" s="64"/>
      <c r="B147" s="65"/>
      <c r="C147" s="66"/>
      <c r="D147" s="66"/>
      <c r="E147" s="66"/>
      <c r="F147" s="67"/>
      <c r="G147" s="67"/>
      <c r="H147" s="68"/>
      <c r="I147" s="66"/>
      <c r="J147" s="66"/>
      <c r="K147" s="69"/>
      <c r="L147" s="70"/>
      <c r="N147" s="11">
        <f>N137+O147/100</f>
        <v>10.09</v>
      </c>
      <c r="O147" s="12">
        <v>9</v>
      </c>
      <c r="P147" s="13" t="str">
        <f t="shared" si="103"/>
        <v>-</v>
      </c>
      <c r="Q147" s="13" t="str">
        <f t="shared" si="104"/>
        <v>-</v>
      </c>
      <c r="R147" s="13" t="str">
        <f t="shared" si="105"/>
        <v>-</v>
      </c>
      <c r="S147" s="13" t="str">
        <f t="shared" si="106"/>
        <v>-</v>
      </c>
      <c r="T147" s="13" t="str">
        <f t="shared" si="107"/>
        <v>-</v>
      </c>
      <c r="U147" s="14" t="str">
        <f t="shared" si="108"/>
        <v>-</v>
      </c>
      <c r="V147" s="21"/>
      <c r="W147" s="71"/>
      <c r="X147" s="131"/>
      <c r="Z147" s="125"/>
      <c r="AA147" s="125"/>
      <c r="AB147" s="135"/>
      <c r="AC147" s="135"/>
      <c r="AD147" s="127"/>
      <c r="AE147" s="127"/>
      <c r="AF147" s="127"/>
    </row>
    <row r="148" spans="1:32" ht="13.5" thickBot="1">
      <c r="A148" s="72" t="s">
        <v>74</v>
      </c>
      <c r="B148" s="73" t="s">
        <v>74</v>
      </c>
      <c r="C148" s="74"/>
      <c r="D148" s="191" t="s">
        <v>11</v>
      </c>
      <c r="E148" s="192"/>
      <c r="F148" s="34"/>
      <c r="G148" s="75"/>
      <c r="H148" s="34"/>
      <c r="I148" s="191" t="s">
        <v>24</v>
      </c>
      <c r="J148" s="193"/>
      <c r="K148" s="191" t="s">
        <v>100</v>
      </c>
      <c r="L148" s="192"/>
      <c r="N148" s="11">
        <f>N137+O148/100</f>
        <v>10.1</v>
      </c>
      <c r="O148" s="12">
        <v>10</v>
      </c>
      <c r="P148" s="13" t="str">
        <f t="shared" si="103"/>
        <v>-</v>
      </c>
      <c r="Q148" s="13" t="str">
        <f t="shared" si="104"/>
        <v>-</v>
      </c>
      <c r="R148" s="13" t="str">
        <f t="shared" si="105"/>
        <v>-</v>
      </c>
      <c r="S148" s="13" t="str">
        <f t="shared" si="106"/>
        <v>-</v>
      </c>
      <c r="T148" s="13" t="str">
        <f t="shared" si="107"/>
        <v>-</v>
      </c>
      <c r="U148" s="14" t="str">
        <f t="shared" si="108"/>
        <v>-</v>
      </c>
      <c r="V148" s="21"/>
      <c r="W148" s="21"/>
      <c r="Z148" s="132"/>
      <c r="AA148" s="132"/>
      <c r="AB148" s="136"/>
      <c r="AC148" s="136"/>
      <c r="AD148" s="132"/>
      <c r="AE148" s="132"/>
      <c r="AF148" s="132"/>
    </row>
    <row r="149" spans="1:32" ht="12.75">
      <c r="A149" s="76" t="str">
        <f>B143</f>
        <v>Cortese</v>
      </c>
      <c r="B149" s="77" t="str">
        <f>B144</f>
        <v>Mandanici</v>
      </c>
      <c r="C149" s="78"/>
      <c r="D149" s="79">
        <v>1</v>
      </c>
      <c r="E149" s="80">
        <v>1</v>
      </c>
      <c r="F149" s="81">
        <f aca="true" t="shared" si="113" ref="F149:F154">IF(D149&gt;E149,1,0)</f>
        <v>0</v>
      </c>
      <c r="G149" s="81">
        <f aca="true" t="shared" si="114" ref="G149:G154">IF(D149=E149,1,0)</f>
        <v>1</v>
      </c>
      <c r="H149" s="81">
        <f aca="true" t="shared" si="115" ref="H149:H154">IF(D149&lt;E149,1,0)</f>
        <v>0</v>
      </c>
      <c r="I149" s="189"/>
      <c r="J149" s="190"/>
      <c r="K149" s="200"/>
      <c r="L149" s="201"/>
      <c r="N149" s="11">
        <f>N137+O149/100</f>
        <v>10.11</v>
      </c>
      <c r="O149" s="15">
        <v>11</v>
      </c>
      <c r="P149" s="13" t="str">
        <f t="shared" si="103"/>
        <v>-</v>
      </c>
      <c r="Q149" s="13" t="str">
        <f t="shared" si="104"/>
        <v>-</v>
      </c>
      <c r="R149" s="13" t="str">
        <f t="shared" si="105"/>
        <v>-</v>
      </c>
      <c r="S149" s="13" t="str">
        <f t="shared" si="106"/>
        <v>-</v>
      </c>
      <c r="T149" s="13" t="str">
        <f t="shared" si="107"/>
        <v>-</v>
      </c>
      <c r="U149" s="14" t="str">
        <f t="shared" si="108"/>
        <v>-</v>
      </c>
      <c r="V149" s="21"/>
      <c r="W149" s="21"/>
      <c r="Z149" s="134"/>
      <c r="AA149" s="134"/>
      <c r="AB149" s="134"/>
      <c r="AC149" s="134"/>
      <c r="AD149" s="134"/>
      <c r="AE149" s="134"/>
      <c r="AF149" s="134"/>
    </row>
    <row r="150" spans="1:32" ht="13.5" thickBot="1">
      <c r="A150" s="82" t="str">
        <f>B145</f>
        <v>Cannavò</v>
      </c>
      <c r="B150" s="83" t="str">
        <f>B146</f>
        <v>Pisasale</v>
      </c>
      <c r="C150" s="84"/>
      <c r="D150" s="58">
        <v>2</v>
      </c>
      <c r="E150" s="85">
        <v>0</v>
      </c>
      <c r="F150" s="81">
        <f t="shared" si="113"/>
        <v>1</v>
      </c>
      <c r="G150" s="81">
        <f t="shared" si="114"/>
        <v>0</v>
      </c>
      <c r="H150" s="81">
        <f t="shared" si="115"/>
        <v>0</v>
      </c>
      <c r="I150" s="187"/>
      <c r="J150" s="188"/>
      <c r="K150" s="200"/>
      <c r="L150" s="201"/>
      <c r="N150" s="16">
        <f>N137+O150/100</f>
        <v>10.12</v>
      </c>
      <c r="O150" s="17">
        <v>12</v>
      </c>
      <c r="P150" s="18" t="str">
        <f t="shared" si="103"/>
        <v>-</v>
      </c>
      <c r="Q150" s="18" t="str">
        <f t="shared" si="104"/>
        <v>-</v>
      </c>
      <c r="R150" s="18" t="str">
        <f t="shared" si="105"/>
        <v>-</v>
      </c>
      <c r="S150" s="18" t="str">
        <f t="shared" si="106"/>
        <v>-</v>
      </c>
      <c r="T150" s="18" t="str">
        <f t="shared" si="107"/>
        <v>-</v>
      </c>
      <c r="U150" s="19" t="str">
        <f t="shared" si="108"/>
        <v>-</v>
      </c>
      <c r="V150" s="21"/>
      <c r="W150" s="21"/>
      <c r="Z150" s="137"/>
      <c r="AA150" s="137"/>
      <c r="AB150" s="138"/>
      <c r="AC150" s="138"/>
      <c r="AD150" s="127"/>
      <c r="AE150" s="127"/>
      <c r="AF150" s="137"/>
    </row>
    <row r="151" spans="1:32" ht="12.75">
      <c r="A151" s="86" t="str">
        <f>B143</f>
        <v>Cortese</v>
      </c>
      <c r="B151" s="87" t="str">
        <f>B145</f>
        <v>Cannavò</v>
      </c>
      <c r="C151" s="78"/>
      <c r="D151" s="79">
        <v>9</v>
      </c>
      <c r="E151" s="80">
        <v>3</v>
      </c>
      <c r="F151" s="81">
        <f t="shared" si="113"/>
        <v>1</v>
      </c>
      <c r="G151" s="81">
        <f t="shared" si="114"/>
        <v>0</v>
      </c>
      <c r="H151" s="81">
        <f t="shared" si="115"/>
        <v>0</v>
      </c>
      <c r="I151" s="194"/>
      <c r="J151" s="195"/>
      <c r="K151" s="200"/>
      <c r="L151" s="201"/>
      <c r="N151" s="20"/>
      <c r="Q151" s="21"/>
      <c r="R151" s="21"/>
      <c r="V151" s="21"/>
      <c r="W151" s="21"/>
      <c r="Z151" s="125"/>
      <c r="AA151" s="125"/>
      <c r="AB151" s="135"/>
      <c r="AC151" s="135"/>
      <c r="AD151" s="127"/>
      <c r="AE151" s="127"/>
      <c r="AF151" s="127"/>
    </row>
    <row r="152" spans="1:32" ht="13.5" thickBot="1">
      <c r="A152" s="82" t="str">
        <f>B144</f>
        <v>Mandanici</v>
      </c>
      <c r="B152" s="83" t="str">
        <f>B146</f>
        <v>Pisasale</v>
      </c>
      <c r="C152" s="84"/>
      <c r="D152" s="58">
        <v>7</v>
      </c>
      <c r="E152" s="85">
        <v>1</v>
      </c>
      <c r="F152" s="81">
        <f t="shared" si="113"/>
        <v>1</v>
      </c>
      <c r="G152" s="81">
        <f t="shared" si="114"/>
        <v>0</v>
      </c>
      <c r="H152" s="81">
        <f t="shared" si="115"/>
        <v>0</v>
      </c>
      <c r="I152" s="187"/>
      <c r="J152" s="188"/>
      <c r="K152" s="200"/>
      <c r="L152" s="201"/>
      <c r="N152" s="20"/>
      <c r="Q152" s="21"/>
      <c r="R152" s="21"/>
      <c r="V152" s="21"/>
      <c r="W152" s="21"/>
      <c r="Z152" s="125"/>
      <c r="AA152" s="125"/>
      <c r="AB152" s="135"/>
      <c r="AC152" s="135"/>
      <c r="AD152" s="127"/>
      <c r="AE152" s="127"/>
      <c r="AF152" s="127"/>
    </row>
    <row r="153" spans="1:31" ht="13.5" thickBot="1">
      <c r="A153" s="86" t="str">
        <f>B143</f>
        <v>Cortese</v>
      </c>
      <c r="B153" s="87" t="str">
        <f>B146</f>
        <v>Pisasale</v>
      </c>
      <c r="C153" s="78"/>
      <c r="D153" s="79">
        <v>4</v>
      </c>
      <c r="E153" s="80">
        <f>AE151</f>
        <v>0</v>
      </c>
      <c r="F153" s="81">
        <f t="shared" si="113"/>
        <v>1</v>
      </c>
      <c r="G153" s="81">
        <f t="shared" si="114"/>
        <v>0</v>
      </c>
      <c r="H153" s="81">
        <f t="shared" si="115"/>
        <v>0</v>
      </c>
      <c r="I153" s="194"/>
      <c r="J153" s="195"/>
      <c r="K153" s="200"/>
      <c r="L153" s="201"/>
      <c r="N153" s="1">
        <v>11</v>
      </c>
      <c r="O153" s="207" t="s">
        <v>79</v>
      </c>
      <c r="P153" s="208"/>
      <c r="Q153" s="208"/>
      <c r="R153" s="208"/>
      <c r="S153" s="208"/>
      <c r="T153" s="208"/>
      <c r="U153" s="209"/>
      <c r="V153" s="29"/>
      <c r="W153" s="21"/>
      <c r="Z153" s="128"/>
      <c r="AA153" s="128"/>
      <c r="AB153" s="141"/>
      <c r="AC153" s="141"/>
      <c r="AD153" s="142"/>
      <c r="AE153" s="142"/>
    </row>
    <row r="154" spans="1:31" ht="13.5" thickBot="1">
      <c r="A154" s="82" t="str">
        <f>B144</f>
        <v>Mandanici</v>
      </c>
      <c r="B154" s="83" t="str">
        <f>B145</f>
        <v>Cannavò</v>
      </c>
      <c r="C154" s="84"/>
      <c r="D154" s="58">
        <v>8</v>
      </c>
      <c r="E154" s="85">
        <v>2</v>
      </c>
      <c r="F154" s="81">
        <f t="shared" si="113"/>
        <v>1</v>
      </c>
      <c r="G154" s="81">
        <f t="shared" si="114"/>
        <v>0</v>
      </c>
      <c r="H154" s="81">
        <f t="shared" si="115"/>
        <v>0</v>
      </c>
      <c r="I154" s="187"/>
      <c r="J154" s="188"/>
      <c r="K154" s="202"/>
      <c r="L154" s="203"/>
      <c r="N154" s="22" t="s">
        <v>80</v>
      </c>
      <c r="O154" s="3" t="s">
        <v>81</v>
      </c>
      <c r="P154" s="3" t="s">
        <v>82</v>
      </c>
      <c r="Q154" s="4" t="s">
        <v>83</v>
      </c>
      <c r="R154" s="4" t="s">
        <v>84</v>
      </c>
      <c r="S154" s="5" t="s">
        <v>85</v>
      </c>
      <c r="T154" s="5"/>
      <c r="U154" s="3" t="s">
        <v>24</v>
      </c>
      <c r="V154" s="21"/>
      <c r="W154" s="21"/>
      <c r="Z154" s="128"/>
      <c r="AA154" s="128"/>
      <c r="AB154" s="141"/>
      <c r="AC154" s="141"/>
      <c r="AD154" s="142"/>
      <c r="AE154" s="142"/>
    </row>
    <row r="155" spans="1:31" ht="13.5" thickBot="1">
      <c r="A155" s="89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1"/>
      <c r="N155" s="6">
        <f>N153+O155/100</f>
        <v>11.01</v>
      </c>
      <c r="O155" s="7">
        <v>1</v>
      </c>
      <c r="P155" s="8" t="str">
        <f aca="true" t="shared" si="116" ref="P155:P166">_xlfn.IFERROR(VLOOKUP(N155,$X:$AF,4,FALSE),"-")</f>
        <v>Fin</v>
      </c>
      <c r="Q155" s="8" t="str">
        <f aca="true" t="shared" si="117" ref="Q155:Q166">_xlfn.IFERROR(VLOOKUP(N155,$X:$AF,5,FALSE),"-")</f>
        <v>Longo</v>
      </c>
      <c r="R155" s="9" t="str">
        <f aca="true" t="shared" si="118" ref="R155:R166">_xlfn.IFERROR(VLOOKUP(N155,$X:$AF,6,FALSE),"-")</f>
        <v>La Torre A.</v>
      </c>
      <c r="S155" s="9">
        <f aca="true" t="shared" si="119" ref="S155:S166">_xlfn.IFERROR(VLOOKUP(N155,$X:$AF,7,FALSE),"-")</f>
        <v>0</v>
      </c>
      <c r="T155" s="9">
        <f aca="true" t="shared" si="120" ref="T155:T166">_xlfn.IFERROR(VLOOKUP(N155,$X:$AF,8,FALSE),"-")</f>
        <v>0</v>
      </c>
      <c r="U155" s="10" t="str">
        <f aca="true" t="shared" si="121" ref="U155:U166">_xlfn.IFERROR(VLOOKUP(N155,$X:$AF,9,FALSE),"-")</f>
        <v>Murabito</v>
      </c>
      <c r="V155" s="92"/>
      <c r="W155" s="21"/>
      <c r="Z155" s="128"/>
      <c r="AA155" s="128"/>
      <c r="AB155" s="141"/>
      <c r="AC155" s="141"/>
      <c r="AD155" s="142"/>
      <c r="AE155" s="142"/>
    </row>
    <row r="156" spans="14:32" ht="12.75">
      <c r="N156" s="11">
        <f>N153+O156/100</f>
        <v>11.02</v>
      </c>
      <c r="O156" s="12">
        <v>2</v>
      </c>
      <c r="P156" s="13" t="str">
        <f t="shared" si="116"/>
        <v>FFin</v>
      </c>
      <c r="Q156" s="13">
        <f t="shared" si="117"/>
      </c>
      <c r="R156" s="13">
        <f t="shared" si="118"/>
        <v>0</v>
      </c>
      <c r="S156" s="13">
        <f t="shared" si="119"/>
        <v>0</v>
      </c>
      <c r="T156" s="13">
        <f t="shared" si="120"/>
        <v>0</v>
      </c>
      <c r="U156" s="14" t="str">
        <f t="shared" si="121"/>
        <v>-</v>
      </c>
      <c r="V156" s="21"/>
      <c r="W156" s="21"/>
      <c r="Y156" s="131"/>
      <c r="Z156" s="125"/>
      <c r="AA156" s="125"/>
      <c r="AB156" s="132"/>
      <c r="AC156" s="132"/>
      <c r="AD156" s="133"/>
      <c r="AE156" s="133"/>
      <c r="AF156" s="132"/>
    </row>
    <row r="157" spans="14:32" ht="13.5" thickBot="1">
      <c r="N157" s="11">
        <f>N153+O157/100</f>
        <v>11.03</v>
      </c>
      <c r="O157" s="12">
        <v>3</v>
      </c>
      <c r="P157" s="13" t="str">
        <f t="shared" si="116"/>
        <v>-</v>
      </c>
      <c r="Q157" s="13" t="str">
        <f t="shared" si="117"/>
        <v>-</v>
      </c>
      <c r="R157" s="13" t="str">
        <f t="shared" si="118"/>
        <v>-</v>
      </c>
      <c r="S157" s="13" t="str">
        <f t="shared" si="119"/>
        <v>-</v>
      </c>
      <c r="T157" s="13" t="str">
        <f t="shared" si="120"/>
        <v>-</v>
      </c>
      <c r="U157" s="14" t="str">
        <f t="shared" si="121"/>
        <v>-</v>
      </c>
      <c r="V157" s="21"/>
      <c r="W157" s="21"/>
      <c r="Z157" s="134"/>
      <c r="AA157" s="134"/>
      <c r="AB157" s="134"/>
      <c r="AC157" s="134"/>
      <c r="AD157" s="134"/>
      <c r="AE157" s="134"/>
      <c r="AF157" s="134"/>
    </row>
    <row r="158" spans="1:32" ht="13.5" thickBot="1">
      <c r="A158" s="26" t="s">
        <v>65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8"/>
      <c r="N158" s="11">
        <f>N153+O158/100</f>
        <v>11.04</v>
      </c>
      <c r="O158" s="12">
        <v>4</v>
      </c>
      <c r="P158" s="13" t="str">
        <f t="shared" si="116"/>
        <v>-</v>
      </c>
      <c r="Q158" s="13" t="str">
        <f t="shared" si="117"/>
        <v>-</v>
      </c>
      <c r="R158" s="13" t="str">
        <f t="shared" si="118"/>
        <v>-</v>
      </c>
      <c r="S158" s="13" t="str">
        <f t="shared" si="119"/>
        <v>-</v>
      </c>
      <c r="T158" s="13" t="str">
        <f t="shared" si="120"/>
        <v>-</v>
      </c>
      <c r="U158" s="14" t="str">
        <f t="shared" si="121"/>
        <v>-</v>
      </c>
      <c r="V158" s="21"/>
      <c r="W158" s="101" t="str">
        <f>IF(COUNTIF(X:X,X158)&gt;1,"X","")</f>
        <v>X</v>
      </c>
      <c r="X158" s="105"/>
      <c r="Y158" s="105"/>
      <c r="Z158" s="197" t="str">
        <f>"PARTITE "&amp;A158</f>
        <v>PARTITE GIRONE 9</v>
      </c>
      <c r="AA158" s="198"/>
      <c r="AB158" s="198"/>
      <c r="AC158" s="198"/>
      <c r="AD158" s="198"/>
      <c r="AE158" s="198"/>
      <c r="AF158" s="199"/>
    </row>
    <row r="159" spans="1:32" ht="13.5" thickBot="1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/>
      <c r="N159" s="11">
        <f>N153+O159/100</f>
        <v>11.05</v>
      </c>
      <c r="O159" s="12">
        <v>5</v>
      </c>
      <c r="P159" s="13" t="str">
        <f t="shared" si="116"/>
        <v>-</v>
      </c>
      <c r="Q159" s="13" t="str">
        <f t="shared" si="117"/>
        <v>-</v>
      </c>
      <c r="R159" s="13" t="str">
        <f t="shared" si="118"/>
        <v>-</v>
      </c>
      <c r="S159" s="13" t="str">
        <f t="shared" si="119"/>
        <v>-</v>
      </c>
      <c r="T159" s="13" t="str">
        <f t="shared" si="120"/>
        <v>-</v>
      </c>
      <c r="U159" s="14" t="str">
        <f t="shared" si="121"/>
        <v>-</v>
      </c>
      <c r="V159" s="21"/>
      <c r="W159" s="102"/>
      <c r="X159" s="106" t="s">
        <v>80</v>
      </c>
      <c r="Y159" s="106" t="s">
        <v>78</v>
      </c>
      <c r="Z159" s="106" t="s">
        <v>23</v>
      </c>
      <c r="AA159" s="106" t="s">
        <v>35</v>
      </c>
      <c r="AB159" s="107" t="s">
        <v>74</v>
      </c>
      <c r="AC159" s="107" t="s">
        <v>74</v>
      </c>
      <c r="AD159" s="205" t="s">
        <v>11</v>
      </c>
      <c r="AE159" s="206"/>
      <c r="AF159" s="106" t="s">
        <v>24</v>
      </c>
    </row>
    <row r="160" spans="1:32" ht="13.5" thickBot="1">
      <c r="A160" s="33"/>
      <c r="B160" s="34"/>
      <c r="C160" s="35"/>
      <c r="D160" s="35"/>
      <c r="E160" s="35"/>
      <c r="F160" s="35"/>
      <c r="G160" s="36"/>
      <c r="H160" s="36"/>
      <c r="I160" s="35"/>
      <c r="J160" s="35"/>
      <c r="K160" s="35"/>
      <c r="L160" s="37"/>
      <c r="N160" s="11">
        <f>N153+O160/100</f>
        <v>11.06</v>
      </c>
      <c r="O160" s="12">
        <v>6</v>
      </c>
      <c r="P160" s="13" t="str">
        <f t="shared" si="116"/>
        <v>-</v>
      </c>
      <c r="Q160" s="13" t="str">
        <f t="shared" si="117"/>
        <v>-</v>
      </c>
      <c r="R160" s="13" t="str">
        <f t="shared" si="118"/>
        <v>-</v>
      </c>
      <c r="S160" s="13" t="str">
        <f t="shared" si="119"/>
        <v>-</v>
      </c>
      <c r="T160" s="13" t="str">
        <f t="shared" si="120"/>
        <v>-</v>
      </c>
      <c r="U160" s="14" t="str">
        <f t="shared" si="121"/>
        <v>-</v>
      </c>
      <c r="V160" s="21"/>
      <c r="W160" s="102">
        <f aca="true" t="shared" si="122" ref="W160:W165">IF(COUNTIF(X$1:X$65536,X160)&gt;1,"X","")</f>
      </c>
      <c r="X160" s="108">
        <f aca="true" t="shared" si="123" ref="X160:X165">Y160+Z160/100</f>
        <v>1.09</v>
      </c>
      <c r="Y160" s="109">
        <v>1</v>
      </c>
      <c r="Z160" s="109">
        <v>9</v>
      </c>
      <c r="AA160" s="110" t="s">
        <v>86</v>
      </c>
      <c r="AB160" s="111" t="str">
        <f aca="true" t="shared" si="124" ref="AB160:AB165">A168</f>
        <v>Buttitta</v>
      </c>
      <c r="AC160" s="112" t="str">
        <f aca="true" t="shared" si="125" ref="AC160:AC165">B168</f>
        <v>Natoli A.</v>
      </c>
      <c r="AD160" s="113"/>
      <c r="AE160" s="114"/>
      <c r="AF160" s="115" t="e">
        <f>#REF!</f>
        <v>#REF!</v>
      </c>
    </row>
    <row r="161" spans="1:32" ht="13.5" thickBot="1">
      <c r="A161" s="33"/>
      <c r="B161" s="38" t="s">
        <v>74</v>
      </c>
      <c r="C161" s="39" t="s">
        <v>1</v>
      </c>
      <c r="D161" s="40" t="s">
        <v>2</v>
      </c>
      <c r="E161" s="40" t="s">
        <v>3</v>
      </c>
      <c r="F161" s="41" t="s">
        <v>4</v>
      </c>
      <c r="G161" s="41" t="s">
        <v>5</v>
      </c>
      <c r="H161" s="41" t="s">
        <v>6</v>
      </c>
      <c r="I161" s="40" t="s">
        <v>7</v>
      </c>
      <c r="J161" s="42" t="s">
        <v>8</v>
      </c>
      <c r="K161" s="43"/>
      <c r="L161" s="38" t="s">
        <v>99</v>
      </c>
      <c r="N161" s="11">
        <f>N153+O161/100</f>
        <v>11.07</v>
      </c>
      <c r="O161" s="15">
        <v>7</v>
      </c>
      <c r="P161" s="13" t="str">
        <f t="shared" si="116"/>
        <v>-</v>
      </c>
      <c r="Q161" s="13" t="str">
        <f t="shared" si="117"/>
        <v>-</v>
      </c>
      <c r="R161" s="13" t="str">
        <f t="shared" si="118"/>
        <v>-</v>
      </c>
      <c r="S161" s="13" t="str">
        <f t="shared" si="119"/>
        <v>-</v>
      </c>
      <c r="T161" s="13" t="str">
        <f t="shared" si="120"/>
        <v>-</v>
      </c>
      <c r="U161" s="14" t="str">
        <f t="shared" si="121"/>
        <v>-</v>
      </c>
      <c r="V161" s="92"/>
      <c r="W161" s="102">
        <f t="shared" si="122"/>
      </c>
      <c r="X161" s="116">
        <f t="shared" si="123"/>
        <v>1.1</v>
      </c>
      <c r="Y161" s="117">
        <v>1</v>
      </c>
      <c r="Z161" s="117">
        <v>10</v>
      </c>
      <c r="AA161" s="118" t="s">
        <v>86</v>
      </c>
      <c r="AB161" s="119" t="str">
        <f t="shared" si="124"/>
        <v>Chiara</v>
      </c>
      <c r="AC161" s="120" t="str">
        <f t="shared" si="125"/>
        <v>Natoli R.</v>
      </c>
      <c r="AD161" s="121"/>
      <c r="AE161" s="122"/>
      <c r="AF161" s="123" t="e">
        <f>#REF!</f>
        <v>#REF!</v>
      </c>
    </row>
    <row r="162" spans="1:32" ht="12.75">
      <c r="A162" s="44">
        <f>C162*1000+J162*50+H162+0.9</f>
        <v>7512.9</v>
      </c>
      <c r="B162" s="45" t="str">
        <f>Player!A9</f>
        <v>Buttitta</v>
      </c>
      <c r="C162" s="46">
        <f>3*E162+F162</f>
        <v>7</v>
      </c>
      <c r="D162" s="47">
        <f>SUM(E162:G162)</f>
        <v>3</v>
      </c>
      <c r="E162" s="47">
        <f>SUM(F168+F170+F172)</f>
        <v>2</v>
      </c>
      <c r="F162" s="48">
        <f>SUM(G168+G170+G172)</f>
        <v>1</v>
      </c>
      <c r="G162" s="48">
        <f>SUM(H168+H170+H172)</f>
        <v>0</v>
      </c>
      <c r="H162" s="48">
        <f>SUM(D168+D170+D172)</f>
        <v>12</v>
      </c>
      <c r="I162" s="47">
        <f>SUM(E168+E170+E172)</f>
        <v>2</v>
      </c>
      <c r="J162" s="49">
        <f>H162-I162</f>
        <v>10</v>
      </c>
      <c r="K162" s="50" t="s">
        <v>66</v>
      </c>
      <c r="L162" s="51" t="s">
        <v>156</v>
      </c>
      <c r="N162" s="11">
        <f>N153+O162/100</f>
        <v>11.08</v>
      </c>
      <c r="O162" s="12">
        <v>8</v>
      </c>
      <c r="P162" s="13" t="str">
        <f t="shared" si="116"/>
        <v>-</v>
      </c>
      <c r="Q162" s="13" t="str">
        <f t="shared" si="117"/>
        <v>-</v>
      </c>
      <c r="R162" s="13" t="str">
        <f t="shared" si="118"/>
        <v>-</v>
      </c>
      <c r="S162" s="13" t="str">
        <f t="shared" si="119"/>
        <v>-</v>
      </c>
      <c r="T162" s="13" t="str">
        <f t="shared" si="120"/>
        <v>-</v>
      </c>
      <c r="U162" s="14" t="str">
        <f t="shared" si="121"/>
        <v>-</v>
      </c>
      <c r="V162" s="21"/>
      <c r="W162" s="102">
        <f t="shared" si="122"/>
      </c>
      <c r="X162" s="108">
        <f t="shared" si="123"/>
        <v>3.09</v>
      </c>
      <c r="Y162" s="109">
        <v>3</v>
      </c>
      <c r="Z162" s="109">
        <v>9</v>
      </c>
      <c r="AA162" s="110" t="s">
        <v>86</v>
      </c>
      <c r="AB162" s="111" t="str">
        <f t="shared" si="124"/>
        <v>Buttitta</v>
      </c>
      <c r="AC162" s="112" t="str">
        <f t="shared" si="125"/>
        <v>Chiara</v>
      </c>
      <c r="AD162" s="113"/>
      <c r="AE162" s="114"/>
      <c r="AF162" s="115" t="e">
        <f>#REF!</f>
        <v>#REF!</v>
      </c>
    </row>
    <row r="163" spans="1:32" ht="13.5" thickBot="1">
      <c r="A163" s="44">
        <f>C163*1000+J163*50+H163+0.8</f>
        <v>7411.8</v>
      </c>
      <c r="B163" s="52" t="str">
        <f>Player!A10</f>
        <v>Natoli A.</v>
      </c>
      <c r="C163" s="53">
        <f>3*E163+F163</f>
        <v>7</v>
      </c>
      <c r="D163" s="54">
        <f>SUM(E163:G163)</f>
        <v>3</v>
      </c>
      <c r="E163" s="54">
        <f>SUM(H168+F171+F173)</f>
        <v>2</v>
      </c>
      <c r="F163" s="55">
        <f>SUM(G168+G171+G173)</f>
        <v>1</v>
      </c>
      <c r="G163" s="55">
        <f>SUM(F168+H171+H173)</f>
        <v>0</v>
      </c>
      <c r="H163" s="55">
        <f>SUM(E168+D171+D173)</f>
        <v>11</v>
      </c>
      <c r="I163" s="55">
        <f>SUM(D168+E171+E173)</f>
        <v>3</v>
      </c>
      <c r="J163" s="56">
        <f>H163-I163</f>
        <v>8</v>
      </c>
      <c r="K163" s="50" t="s">
        <v>67</v>
      </c>
      <c r="L163" s="51" t="s">
        <v>157</v>
      </c>
      <c r="N163" s="11">
        <f>N153+O163/100</f>
        <v>11.09</v>
      </c>
      <c r="O163" s="12">
        <v>9</v>
      </c>
      <c r="P163" s="13" t="str">
        <f t="shared" si="116"/>
        <v>-</v>
      </c>
      <c r="Q163" s="13" t="str">
        <f t="shared" si="117"/>
        <v>-</v>
      </c>
      <c r="R163" s="13" t="str">
        <f t="shared" si="118"/>
        <v>-</v>
      </c>
      <c r="S163" s="13" t="str">
        <f t="shared" si="119"/>
        <v>-</v>
      </c>
      <c r="T163" s="13" t="str">
        <f t="shared" si="120"/>
        <v>-</v>
      </c>
      <c r="U163" s="14" t="str">
        <f t="shared" si="121"/>
        <v>-</v>
      </c>
      <c r="V163" s="21"/>
      <c r="W163" s="102">
        <f t="shared" si="122"/>
      </c>
      <c r="X163" s="116">
        <f t="shared" si="123"/>
        <v>3.1</v>
      </c>
      <c r="Y163" s="117">
        <v>3</v>
      </c>
      <c r="Z163" s="117">
        <v>10</v>
      </c>
      <c r="AA163" s="118" t="s">
        <v>86</v>
      </c>
      <c r="AB163" s="119" t="str">
        <f t="shared" si="124"/>
        <v>Natoli A.</v>
      </c>
      <c r="AC163" s="120" t="str">
        <f t="shared" si="125"/>
        <v>Natoli R.</v>
      </c>
      <c r="AD163" s="121"/>
      <c r="AE163" s="122"/>
      <c r="AF163" s="123" t="e">
        <f>#REF!</f>
        <v>#REF!</v>
      </c>
    </row>
    <row r="164" spans="1:32" ht="12.75">
      <c r="A164" s="44">
        <f>C164*1000+J164*50+H164+0.7</f>
        <v>-398.3</v>
      </c>
      <c r="B164" s="52" t="str">
        <f>Player!A27</f>
        <v>Chiara</v>
      </c>
      <c r="C164" s="53">
        <f>3*E164+F164</f>
        <v>0</v>
      </c>
      <c r="D164" s="54">
        <f>SUM(E164:G164)</f>
        <v>3</v>
      </c>
      <c r="E164" s="54">
        <f>SUM(F169+H170+H173)</f>
        <v>0</v>
      </c>
      <c r="F164" s="55">
        <f>SUM(G169+G170+G173)</f>
        <v>0</v>
      </c>
      <c r="G164" s="55">
        <f>SUM(H169+F170+F173)</f>
        <v>3</v>
      </c>
      <c r="H164" s="55">
        <f>SUM(D169+E170+E173)</f>
        <v>1</v>
      </c>
      <c r="I164" s="55">
        <f>SUM(E169+D170+D173)</f>
        <v>9</v>
      </c>
      <c r="J164" s="56">
        <f>H164-I164</f>
        <v>-8</v>
      </c>
      <c r="K164" s="50" t="s">
        <v>68</v>
      </c>
      <c r="L164" s="51" t="s">
        <v>167</v>
      </c>
      <c r="N164" s="11">
        <f>N153+O164/100</f>
        <v>11.1</v>
      </c>
      <c r="O164" s="12">
        <v>10</v>
      </c>
      <c r="P164" s="13" t="str">
        <f t="shared" si="116"/>
        <v>-</v>
      </c>
      <c r="Q164" s="13" t="str">
        <f t="shared" si="117"/>
        <v>-</v>
      </c>
      <c r="R164" s="13" t="str">
        <f t="shared" si="118"/>
        <v>-</v>
      </c>
      <c r="S164" s="13" t="str">
        <f t="shared" si="119"/>
        <v>-</v>
      </c>
      <c r="T164" s="13" t="str">
        <f t="shared" si="120"/>
        <v>-</v>
      </c>
      <c r="U164" s="14" t="str">
        <f t="shared" si="121"/>
        <v>-</v>
      </c>
      <c r="V164" s="21"/>
      <c r="W164" s="102">
        <f t="shared" si="122"/>
      </c>
      <c r="X164" s="108">
        <f t="shared" si="123"/>
        <v>5.09</v>
      </c>
      <c r="Y164" s="109">
        <v>5</v>
      </c>
      <c r="Z164" s="109">
        <v>9</v>
      </c>
      <c r="AA164" s="110" t="s">
        <v>86</v>
      </c>
      <c r="AB164" s="111" t="str">
        <f t="shared" si="124"/>
        <v>Buttitta</v>
      </c>
      <c r="AC164" s="112" t="str">
        <f t="shared" si="125"/>
        <v>Natoli R.</v>
      </c>
      <c r="AD164" s="113"/>
      <c r="AE164" s="114"/>
      <c r="AF164" s="115" t="e">
        <f>#REF!</f>
        <v>#REF!</v>
      </c>
    </row>
    <row r="165" spans="1:32" ht="13.5" thickBot="1">
      <c r="A165" s="44">
        <f>C165*1000+J165*50+H165+0.6</f>
        <v>2501.6</v>
      </c>
      <c r="B165" s="57" t="str">
        <f>Player!A28</f>
        <v>Natoli R.</v>
      </c>
      <c r="C165" s="58">
        <f>3*E165+F165</f>
        <v>3</v>
      </c>
      <c r="D165" s="59">
        <f>SUM(E165:G165)</f>
        <v>3</v>
      </c>
      <c r="E165" s="59">
        <f>SUM(H169+H171+H172)</f>
        <v>1</v>
      </c>
      <c r="F165" s="59">
        <f>SUM(G169+G171+G172)</f>
        <v>0</v>
      </c>
      <c r="G165" s="60">
        <f>SUM(F169+F171+F172)</f>
        <v>2</v>
      </c>
      <c r="H165" s="60">
        <f>SUM(E169+E171+E172)</f>
        <v>1</v>
      </c>
      <c r="I165" s="60">
        <f>SUM(D169+D171+D172)</f>
        <v>11</v>
      </c>
      <c r="J165" s="61">
        <f>H165-I165</f>
        <v>-10</v>
      </c>
      <c r="K165" s="62" t="s">
        <v>69</v>
      </c>
      <c r="L165" s="63" t="s">
        <v>166</v>
      </c>
      <c r="N165" s="11">
        <f>N153+O165/100</f>
        <v>11.11</v>
      </c>
      <c r="O165" s="15">
        <v>11</v>
      </c>
      <c r="P165" s="13" t="str">
        <f t="shared" si="116"/>
        <v>-</v>
      </c>
      <c r="Q165" s="13" t="str">
        <f t="shared" si="117"/>
        <v>-</v>
      </c>
      <c r="R165" s="13" t="str">
        <f t="shared" si="118"/>
        <v>-</v>
      </c>
      <c r="S165" s="13" t="str">
        <f t="shared" si="119"/>
        <v>-</v>
      </c>
      <c r="T165" s="13" t="str">
        <f t="shared" si="120"/>
        <v>-</v>
      </c>
      <c r="U165" s="14" t="str">
        <f t="shared" si="121"/>
        <v>-</v>
      </c>
      <c r="V165" s="21"/>
      <c r="W165" s="103">
        <f t="shared" si="122"/>
      </c>
      <c r="X165" s="116">
        <f t="shared" si="123"/>
        <v>5.1</v>
      </c>
      <c r="Y165" s="117">
        <v>5</v>
      </c>
      <c r="Z165" s="117">
        <v>10</v>
      </c>
      <c r="AA165" s="118" t="s">
        <v>86</v>
      </c>
      <c r="AB165" s="119" t="str">
        <f t="shared" si="124"/>
        <v>Natoli A.</v>
      </c>
      <c r="AC165" s="120" t="str">
        <f t="shared" si="125"/>
        <v>Chiara</v>
      </c>
      <c r="AD165" s="121"/>
      <c r="AE165" s="122"/>
      <c r="AF165" s="123" t="e">
        <f>#REF!</f>
        <v>#REF!</v>
      </c>
    </row>
    <row r="166" spans="1:32" ht="13.5" thickBot="1">
      <c r="A166" s="64"/>
      <c r="B166" s="65"/>
      <c r="C166" s="66"/>
      <c r="D166" s="66"/>
      <c r="E166" s="66"/>
      <c r="F166" s="67"/>
      <c r="G166" s="67"/>
      <c r="H166" s="68"/>
      <c r="I166" s="66"/>
      <c r="J166" s="66"/>
      <c r="K166" s="69"/>
      <c r="L166" s="70"/>
      <c r="N166" s="16">
        <f>N153+O166/100</f>
        <v>11.12</v>
      </c>
      <c r="O166" s="17">
        <v>12</v>
      </c>
      <c r="P166" s="18" t="str">
        <f t="shared" si="116"/>
        <v>-</v>
      </c>
      <c r="Q166" s="18" t="str">
        <f t="shared" si="117"/>
        <v>-</v>
      </c>
      <c r="R166" s="18" t="str">
        <f t="shared" si="118"/>
        <v>-</v>
      </c>
      <c r="S166" s="18" t="str">
        <f t="shared" si="119"/>
        <v>-</v>
      </c>
      <c r="T166" s="18" t="str">
        <f t="shared" si="120"/>
        <v>-</v>
      </c>
      <c r="U166" s="19" t="str">
        <f t="shared" si="121"/>
        <v>-</v>
      </c>
      <c r="V166" s="21"/>
      <c r="W166" s="71"/>
      <c r="X166" s="131"/>
      <c r="Z166" s="125"/>
      <c r="AA166" s="125"/>
      <c r="AB166" s="135"/>
      <c r="AC166" s="135"/>
      <c r="AD166" s="127"/>
      <c r="AE166" s="127"/>
      <c r="AF166" s="127"/>
    </row>
    <row r="167" spans="1:32" ht="13.5" thickBot="1">
      <c r="A167" s="72" t="s">
        <v>74</v>
      </c>
      <c r="B167" s="73" t="s">
        <v>74</v>
      </c>
      <c r="C167" s="74"/>
      <c r="D167" s="191" t="s">
        <v>11</v>
      </c>
      <c r="E167" s="192"/>
      <c r="F167" s="34"/>
      <c r="G167" s="75"/>
      <c r="H167" s="34"/>
      <c r="I167" s="191" t="s">
        <v>24</v>
      </c>
      <c r="J167" s="193"/>
      <c r="K167" s="191" t="s">
        <v>100</v>
      </c>
      <c r="L167" s="192"/>
      <c r="N167" s="20"/>
      <c r="Q167" s="21"/>
      <c r="R167" s="21"/>
      <c r="V167" s="21"/>
      <c r="W167" s="21"/>
      <c r="Z167" s="132"/>
      <c r="AA167" s="132"/>
      <c r="AB167" s="136"/>
      <c r="AC167" s="136"/>
      <c r="AD167" s="132"/>
      <c r="AE167" s="132"/>
      <c r="AF167" s="132"/>
    </row>
    <row r="168" spans="1:32" ht="13.5" thickBot="1">
      <c r="A168" s="76" t="str">
        <f>B162</f>
        <v>Buttitta</v>
      </c>
      <c r="B168" s="77" t="str">
        <f>B163</f>
        <v>Natoli A.</v>
      </c>
      <c r="C168" s="78"/>
      <c r="D168" s="79">
        <v>2</v>
      </c>
      <c r="E168" s="80">
        <v>2</v>
      </c>
      <c r="F168" s="81">
        <f aca="true" t="shared" si="126" ref="F168:F173">IF(D168&gt;E168,1,0)</f>
        <v>0</v>
      </c>
      <c r="G168" s="81">
        <f aca="true" t="shared" si="127" ref="G168:G173">IF(D168=E168,1,0)</f>
        <v>1</v>
      </c>
      <c r="H168" s="81">
        <f aca="true" t="shared" si="128" ref="H168:H173">IF(D168&lt;E168,1,0)</f>
        <v>0</v>
      </c>
      <c r="I168" s="189"/>
      <c r="J168" s="190"/>
      <c r="K168" s="200"/>
      <c r="L168" s="201"/>
      <c r="N168" s="1">
        <v>12</v>
      </c>
      <c r="O168" s="207" t="s">
        <v>79</v>
      </c>
      <c r="P168" s="208"/>
      <c r="Q168" s="208"/>
      <c r="R168" s="208"/>
      <c r="S168" s="208"/>
      <c r="T168" s="208"/>
      <c r="U168" s="209"/>
      <c r="V168" s="21"/>
      <c r="W168" s="21"/>
      <c r="Z168" s="134"/>
      <c r="AA168" s="134"/>
      <c r="AB168" s="134"/>
      <c r="AC168" s="134"/>
      <c r="AD168" s="134"/>
      <c r="AE168" s="134"/>
      <c r="AF168" s="134"/>
    </row>
    <row r="169" spans="1:31" ht="13.5" thickBot="1">
      <c r="A169" s="82" t="str">
        <f>B164</f>
        <v>Chiara</v>
      </c>
      <c r="B169" s="83" t="str">
        <f>B165</f>
        <v>Natoli R.</v>
      </c>
      <c r="C169" s="84"/>
      <c r="D169" s="58">
        <v>0</v>
      </c>
      <c r="E169" s="85">
        <v>1</v>
      </c>
      <c r="F169" s="81">
        <f t="shared" si="126"/>
        <v>0</v>
      </c>
      <c r="G169" s="81">
        <f t="shared" si="127"/>
        <v>0</v>
      </c>
      <c r="H169" s="81">
        <f t="shared" si="128"/>
        <v>1</v>
      </c>
      <c r="I169" s="187"/>
      <c r="J169" s="188"/>
      <c r="K169" s="200"/>
      <c r="L169" s="201"/>
      <c r="N169" s="22" t="s">
        <v>80</v>
      </c>
      <c r="O169" s="3" t="s">
        <v>81</v>
      </c>
      <c r="P169" s="3" t="s">
        <v>82</v>
      </c>
      <c r="Q169" s="4" t="s">
        <v>83</v>
      </c>
      <c r="R169" s="4" t="s">
        <v>84</v>
      </c>
      <c r="S169" s="5" t="s">
        <v>85</v>
      </c>
      <c r="T169" s="5"/>
      <c r="U169" s="3" t="s">
        <v>24</v>
      </c>
      <c r="V169" s="21"/>
      <c r="W169" s="21"/>
      <c r="Z169" s="128"/>
      <c r="AA169" s="128"/>
      <c r="AB169" s="141"/>
      <c r="AC169" s="141"/>
      <c r="AD169" s="142"/>
      <c r="AE169" s="142"/>
    </row>
    <row r="170" spans="1:32" ht="12.75">
      <c r="A170" s="86" t="str">
        <f>B162</f>
        <v>Buttitta</v>
      </c>
      <c r="B170" s="87" t="str">
        <f>B164</f>
        <v>Chiara</v>
      </c>
      <c r="C170" s="78"/>
      <c r="D170" s="79">
        <v>5</v>
      </c>
      <c r="E170" s="80">
        <f>AE165</f>
        <v>0</v>
      </c>
      <c r="F170" s="81">
        <f t="shared" si="126"/>
        <v>1</v>
      </c>
      <c r="G170" s="81">
        <f t="shared" si="127"/>
        <v>0</v>
      </c>
      <c r="H170" s="81">
        <f t="shared" si="128"/>
        <v>0</v>
      </c>
      <c r="I170" s="194"/>
      <c r="J170" s="195"/>
      <c r="K170" s="200"/>
      <c r="L170" s="201"/>
      <c r="N170" s="6">
        <f>N168+O170/100</f>
        <v>12.01</v>
      </c>
      <c r="O170" s="7">
        <v>1</v>
      </c>
      <c r="P170" s="8" t="str">
        <f aca="true" t="shared" si="129" ref="P170:P181">_xlfn.IFERROR(VLOOKUP(N170,$X:$AF,4,FALSE),"-")</f>
        <v>-</v>
      </c>
      <c r="Q170" s="8" t="str">
        <f aca="true" t="shared" si="130" ref="Q170:Q181">_xlfn.IFERROR(VLOOKUP(N170,$X:$AF,5,FALSE),"-")</f>
        <v>-</v>
      </c>
      <c r="R170" s="9" t="str">
        <f aca="true" t="shared" si="131" ref="R170:R181">_xlfn.IFERROR(VLOOKUP(N170,$X:$AF,6,FALSE),"-")</f>
        <v>-</v>
      </c>
      <c r="S170" s="9" t="str">
        <f aca="true" t="shared" si="132" ref="S170:S181">_xlfn.IFERROR(VLOOKUP(N170,$X:$AF,7,FALSE),"-")</f>
        <v>-</v>
      </c>
      <c r="T170" s="9" t="str">
        <f aca="true" t="shared" si="133" ref="T170:T181">_xlfn.IFERROR(VLOOKUP(N170,$X:$AF,8,FALSE),"-")</f>
        <v>-</v>
      </c>
      <c r="U170" s="10" t="str">
        <f aca="true" t="shared" si="134" ref="U170:U181">_xlfn.IFERROR(VLOOKUP(N170,$X:$AF,9,FALSE),"-")</f>
        <v>-</v>
      </c>
      <c r="V170" s="21"/>
      <c r="W170" s="21"/>
      <c r="Y170" s="131"/>
      <c r="Z170" s="125"/>
      <c r="AA170" s="125"/>
      <c r="AB170" s="132"/>
      <c r="AC170" s="132"/>
      <c r="AD170" s="133"/>
      <c r="AE170" s="133"/>
      <c r="AF170" s="132"/>
    </row>
    <row r="171" spans="1:32" ht="13.5" thickBot="1">
      <c r="A171" s="82" t="str">
        <f>B163</f>
        <v>Natoli A.</v>
      </c>
      <c r="B171" s="83" t="str">
        <f>B165</f>
        <v>Natoli R.</v>
      </c>
      <c r="C171" s="84"/>
      <c r="D171" s="58">
        <v>6</v>
      </c>
      <c r="E171" s="85">
        <f>AE166</f>
        <v>0</v>
      </c>
      <c r="F171" s="81">
        <f t="shared" si="126"/>
        <v>1</v>
      </c>
      <c r="G171" s="81">
        <f t="shared" si="127"/>
        <v>0</v>
      </c>
      <c r="H171" s="81">
        <f t="shared" si="128"/>
        <v>0</v>
      </c>
      <c r="I171" s="187"/>
      <c r="J171" s="188"/>
      <c r="K171" s="200"/>
      <c r="L171" s="201"/>
      <c r="N171" s="11">
        <f>N168+O171/100</f>
        <v>12.02</v>
      </c>
      <c r="O171" s="12">
        <v>2</v>
      </c>
      <c r="P171" s="13" t="str">
        <f t="shared" si="129"/>
        <v>-</v>
      </c>
      <c r="Q171" s="13" t="str">
        <f t="shared" si="130"/>
        <v>-</v>
      </c>
      <c r="R171" s="13" t="str">
        <f t="shared" si="131"/>
        <v>-</v>
      </c>
      <c r="S171" s="13" t="str">
        <f t="shared" si="132"/>
        <v>-</v>
      </c>
      <c r="T171" s="13" t="str">
        <f t="shared" si="133"/>
        <v>-</v>
      </c>
      <c r="U171" s="14" t="str">
        <f t="shared" si="134"/>
        <v>-</v>
      </c>
      <c r="V171" s="21"/>
      <c r="W171" s="21"/>
      <c r="Z171" s="134"/>
      <c r="AA171" s="134"/>
      <c r="AB171" s="134"/>
      <c r="AC171" s="134"/>
      <c r="AD171" s="134"/>
      <c r="AE171" s="134"/>
      <c r="AF171" s="134"/>
    </row>
    <row r="172" spans="1:23" ht="12.75">
      <c r="A172" s="86" t="str">
        <f>B162</f>
        <v>Buttitta</v>
      </c>
      <c r="B172" s="87" t="str">
        <f>B165</f>
        <v>Natoli R.</v>
      </c>
      <c r="C172" s="78"/>
      <c r="D172" s="79">
        <v>5</v>
      </c>
      <c r="E172" s="80">
        <v>0</v>
      </c>
      <c r="F172" s="81">
        <f t="shared" si="126"/>
        <v>1</v>
      </c>
      <c r="G172" s="81">
        <f t="shared" si="127"/>
        <v>0</v>
      </c>
      <c r="H172" s="81">
        <f t="shared" si="128"/>
        <v>0</v>
      </c>
      <c r="I172" s="194"/>
      <c r="J172" s="195"/>
      <c r="K172" s="200"/>
      <c r="L172" s="201"/>
      <c r="N172" s="11">
        <f>N168+O172/100</f>
        <v>12.03</v>
      </c>
      <c r="O172" s="12">
        <v>3</v>
      </c>
      <c r="P172" s="13" t="str">
        <f t="shared" si="129"/>
        <v>-</v>
      </c>
      <c r="Q172" s="13" t="str">
        <f t="shared" si="130"/>
        <v>-</v>
      </c>
      <c r="R172" s="13" t="str">
        <f t="shared" si="131"/>
        <v>-</v>
      </c>
      <c r="S172" s="13" t="str">
        <f t="shared" si="132"/>
        <v>-</v>
      </c>
      <c r="T172" s="13" t="str">
        <f t="shared" si="133"/>
        <v>-</v>
      </c>
      <c r="U172" s="14" t="str">
        <f t="shared" si="134"/>
        <v>-</v>
      </c>
      <c r="V172" s="29"/>
      <c r="W172" s="21"/>
    </row>
    <row r="173" spans="1:23" ht="13.5" thickBot="1">
      <c r="A173" s="82" t="str">
        <f>B163</f>
        <v>Natoli A.</v>
      </c>
      <c r="B173" s="83" t="str">
        <f>B164</f>
        <v>Chiara</v>
      </c>
      <c r="C173" s="84"/>
      <c r="D173" s="58">
        <v>3</v>
      </c>
      <c r="E173" s="85">
        <v>1</v>
      </c>
      <c r="F173" s="81">
        <f t="shared" si="126"/>
        <v>1</v>
      </c>
      <c r="G173" s="81">
        <f t="shared" si="127"/>
        <v>0</v>
      </c>
      <c r="H173" s="81">
        <f t="shared" si="128"/>
        <v>0</v>
      </c>
      <c r="I173" s="187"/>
      <c r="J173" s="188"/>
      <c r="K173" s="202"/>
      <c r="L173" s="203"/>
      <c r="N173" s="11">
        <f>N168+O173/100</f>
        <v>12.04</v>
      </c>
      <c r="O173" s="12">
        <v>4</v>
      </c>
      <c r="P173" s="13" t="str">
        <f t="shared" si="129"/>
        <v>-</v>
      </c>
      <c r="Q173" s="13" t="str">
        <f t="shared" si="130"/>
        <v>-</v>
      </c>
      <c r="R173" s="13" t="str">
        <f t="shared" si="131"/>
        <v>-</v>
      </c>
      <c r="S173" s="13" t="str">
        <f t="shared" si="132"/>
        <v>-</v>
      </c>
      <c r="T173" s="13" t="str">
        <f t="shared" si="133"/>
        <v>-</v>
      </c>
      <c r="U173" s="14" t="str">
        <f t="shared" si="134"/>
        <v>-</v>
      </c>
      <c r="V173" s="21"/>
      <c r="W173" s="21"/>
    </row>
    <row r="174" spans="1:32" ht="13.5" thickBot="1">
      <c r="A174" s="89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1"/>
      <c r="N174" s="11">
        <f>N168+O174/100</f>
        <v>12.05</v>
      </c>
      <c r="O174" s="12">
        <v>5</v>
      </c>
      <c r="P174" s="13" t="str">
        <f t="shared" si="129"/>
        <v>-</v>
      </c>
      <c r="Q174" s="13" t="str">
        <f t="shared" si="130"/>
        <v>-</v>
      </c>
      <c r="R174" s="13" t="str">
        <f t="shared" si="131"/>
        <v>-</v>
      </c>
      <c r="S174" s="13" t="str">
        <f t="shared" si="132"/>
        <v>-</v>
      </c>
      <c r="T174" s="13" t="str">
        <f t="shared" si="133"/>
        <v>-</v>
      </c>
      <c r="U174" s="14" t="str">
        <f t="shared" si="134"/>
        <v>-</v>
      </c>
      <c r="V174" s="92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4:32" ht="12.75">
      <c r="N175" s="11">
        <f>N168+O175/100</f>
        <v>12.06</v>
      </c>
      <c r="O175" s="12">
        <v>6</v>
      </c>
      <c r="P175" s="13" t="str">
        <f t="shared" si="129"/>
        <v>-</v>
      </c>
      <c r="Q175" s="13" t="str">
        <f t="shared" si="130"/>
        <v>-</v>
      </c>
      <c r="R175" s="13" t="str">
        <f t="shared" si="131"/>
        <v>-</v>
      </c>
      <c r="S175" s="13" t="str">
        <f t="shared" si="132"/>
        <v>-</v>
      </c>
      <c r="T175" s="13" t="str">
        <f t="shared" si="133"/>
        <v>-</v>
      </c>
      <c r="U175" s="14" t="str">
        <f t="shared" si="134"/>
        <v>-</v>
      </c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4:32" ht="12.75">
      <c r="N176" s="11">
        <f>N168+O176/100</f>
        <v>12.07</v>
      </c>
      <c r="O176" s="15">
        <v>7</v>
      </c>
      <c r="P176" s="13" t="str">
        <f t="shared" si="129"/>
        <v>-</v>
      </c>
      <c r="Q176" s="13" t="str">
        <f t="shared" si="130"/>
        <v>-</v>
      </c>
      <c r="R176" s="13" t="str">
        <f t="shared" si="131"/>
        <v>-</v>
      </c>
      <c r="S176" s="13" t="str">
        <f t="shared" si="132"/>
        <v>-</v>
      </c>
      <c r="T176" s="13" t="str">
        <f t="shared" si="133"/>
        <v>-</v>
      </c>
      <c r="U176" s="14" t="str">
        <f t="shared" si="134"/>
        <v>-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4:32" ht="12.75">
      <c r="N177" s="11">
        <f>N168+O177/100</f>
        <v>12.08</v>
      </c>
      <c r="O177" s="12">
        <v>8</v>
      </c>
      <c r="P177" s="13" t="str">
        <f t="shared" si="129"/>
        <v>-</v>
      </c>
      <c r="Q177" s="13" t="str">
        <f t="shared" si="130"/>
        <v>-</v>
      </c>
      <c r="R177" s="13" t="str">
        <f t="shared" si="131"/>
        <v>-</v>
      </c>
      <c r="S177" s="13" t="str">
        <f t="shared" si="132"/>
        <v>-</v>
      </c>
      <c r="T177" s="13" t="str">
        <f t="shared" si="133"/>
        <v>-</v>
      </c>
      <c r="U177" s="14" t="str">
        <f t="shared" si="134"/>
        <v>-</v>
      </c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4:32" ht="14.25" customHeight="1" thickBot="1">
      <c r="N178" s="11">
        <f>N168+O178/100</f>
        <v>12.09</v>
      </c>
      <c r="O178" s="12">
        <v>9</v>
      </c>
      <c r="P178" s="13" t="str">
        <f t="shared" si="129"/>
        <v>-</v>
      </c>
      <c r="Q178" s="13" t="str">
        <f t="shared" si="130"/>
        <v>-</v>
      </c>
      <c r="R178" s="13" t="str">
        <f t="shared" si="131"/>
        <v>-</v>
      </c>
      <c r="S178" s="13" t="str">
        <f t="shared" si="132"/>
        <v>-</v>
      </c>
      <c r="T178" s="13" t="str">
        <f t="shared" si="133"/>
        <v>-</v>
      </c>
      <c r="U178" s="14" t="str">
        <f t="shared" si="134"/>
        <v>-</v>
      </c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20.25" thickBot="1">
      <c r="A179" s="93" t="s">
        <v>107</v>
      </c>
      <c r="B179" s="94"/>
      <c r="C179" s="94"/>
      <c r="D179" s="94"/>
      <c r="E179" s="94"/>
      <c r="F179" s="94"/>
      <c r="G179" s="94"/>
      <c r="H179" s="94"/>
      <c r="I179" s="95" t="s">
        <v>56</v>
      </c>
      <c r="J179" s="94"/>
      <c r="K179" s="94"/>
      <c r="L179" s="94"/>
      <c r="N179" s="11">
        <f>N168+O179/100</f>
        <v>12.1</v>
      </c>
      <c r="O179" s="12">
        <v>10</v>
      </c>
      <c r="P179" s="13" t="str">
        <f t="shared" si="129"/>
        <v>-</v>
      </c>
      <c r="Q179" s="13" t="str">
        <f t="shared" si="130"/>
        <v>-</v>
      </c>
      <c r="R179" s="13" t="str">
        <f t="shared" si="131"/>
        <v>-</v>
      </c>
      <c r="S179" s="13" t="str">
        <f t="shared" si="132"/>
        <v>-</v>
      </c>
      <c r="T179" s="13" t="str">
        <f t="shared" si="133"/>
        <v>-</v>
      </c>
      <c r="U179" s="14" t="str">
        <f t="shared" si="134"/>
        <v>-</v>
      </c>
      <c r="V179" s="21"/>
      <c r="W179" s="101" t="str">
        <f>IF(COUNTIF(X:X,X179)&gt;1,"X","")</f>
        <v>X</v>
      </c>
      <c r="X179" s="105"/>
      <c r="Y179" s="105"/>
      <c r="Z179" s="197" t="str">
        <f>"PARTITE "&amp;A179</f>
        <v>PARTITE BARRAGE / SEDICESIMI DI FINALE</v>
      </c>
      <c r="AA179" s="198"/>
      <c r="AB179" s="198"/>
      <c r="AC179" s="198"/>
      <c r="AD179" s="198"/>
      <c r="AE179" s="198"/>
      <c r="AF179" s="199"/>
    </row>
    <row r="180" spans="1:32" ht="13.5" thickBot="1">
      <c r="A180" s="72" t="s">
        <v>74</v>
      </c>
      <c r="B180" s="73" t="s">
        <v>74</v>
      </c>
      <c r="C180" s="169"/>
      <c r="D180" s="191" t="s">
        <v>11</v>
      </c>
      <c r="E180" s="192"/>
      <c r="F180" s="167" t="s">
        <v>105</v>
      </c>
      <c r="G180" s="168" t="s">
        <v>106</v>
      </c>
      <c r="H180" s="34"/>
      <c r="I180" s="191" t="s">
        <v>24</v>
      </c>
      <c r="J180" s="193"/>
      <c r="K180" s="191" t="s">
        <v>104</v>
      </c>
      <c r="L180" s="192"/>
      <c r="N180" s="11">
        <f>N168+O180/100</f>
        <v>12.11</v>
      </c>
      <c r="O180" s="15">
        <v>11</v>
      </c>
      <c r="P180" s="13" t="str">
        <f t="shared" si="129"/>
        <v>-</v>
      </c>
      <c r="Q180" s="13" t="str">
        <f t="shared" si="130"/>
        <v>-</v>
      </c>
      <c r="R180" s="13" t="str">
        <f t="shared" si="131"/>
        <v>-</v>
      </c>
      <c r="S180" s="13" t="str">
        <f t="shared" si="132"/>
        <v>-</v>
      </c>
      <c r="T180" s="13" t="str">
        <f t="shared" si="133"/>
        <v>-</v>
      </c>
      <c r="U180" s="14" t="str">
        <f t="shared" si="134"/>
        <v>-</v>
      </c>
      <c r="V180" s="92"/>
      <c r="W180" s="102"/>
      <c r="X180" s="106" t="s">
        <v>80</v>
      </c>
      <c r="Y180" s="106" t="s">
        <v>78</v>
      </c>
      <c r="Z180" s="106" t="s">
        <v>23</v>
      </c>
      <c r="AA180" s="106" t="s">
        <v>35</v>
      </c>
      <c r="AB180" s="143" t="s">
        <v>74</v>
      </c>
      <c r="AC180" s="143" t="s">
        <v>74</v>
      </c>
      <c r="AD180" s="205" t="s">
        <v>11</v>
      </c>
      <c r="AE180" s="206"/>
      <c r="AF180" s="106" t="s">
        <v>24</v>
      </c>
    </row>
    <row r="181" spans="1:32" ht="13.5" thickBot="1">
      <c r="A181" s="76" t="str">
        <f>L5</f>
        <v>Longo</v>
      </c>
      <c r="B181" s="170" t="s">
        <v>108</v>
      </c>
      <c r="C181" s="175"/>
      <c r="D181" s="172"/>
      <c r="E181" s="80"/>
      <c r="F181" s="165"/>
      <c r="G181" s="166"/>
      <c r="H181" s="81"/>
      <c r="I181" s="189"/>
      <c r="J181" s="190"/>
      <c r="K181" s="189" t="str">
        <f aca="true" t="shared" si="135" ref="K181:K196">IF(B181="-",A181,IF(D181&gt;E181,A181,IF(OR(D181=E181),"",B181)))</f>
        <v>Longo</v>
      </c>
      <c r="L181" s="190"/>
      <c r="N181" s="16">
        <f>N168+O181/100</f>
        <v>12.12</v>
      </c>
      <c r="O181" s="17">
        <v>12</v>
      </c>
      <c r="P181" s="18" t="str">
        <f t="shared" si="129"/>
        <v>-</v>
      </c>
      <c r="Q181" s="18" t="str">
        <f t="shared" si="130"/>
        <v>-</v>
      </c>
      <c r="R181" s="18" t="str">
        <f t="shared" si="131"/>
        <v>-</v>
      </c>
      <c r="S181" s="18" t="str">
        <f t="shared" si="132"/>
        <v>-</v>
      </c>
      <c r="T181" s="18" t="str">
        <f t="shared" si="133"/>
        <v>-</v>
      </c>
      <c r="U181" s="19" t="str">
        <f t="shared" si="134"/>
        <v>-</v>
      </c>
      <c r="V181" s="21"/>
      <c r="W181" s="102"/>
      <c r="X181" s="179">
        <f aca="true" t="shared" si="136" ref="X181:X196">Y181+Z181/100</f>
        <v>0</v>
      </c>
      <c r="Y181" s="109"/>
      <c r="Z181" s="109"/>
      <c r="AA181" s="110" t="s">
        <v>87</v>
      </c>
      <c r="AB181" s="111" t="str">
        <f aca="true" t="shared" si="137" ref="AB181:AB196">A181</f>
        <v>Longo</v>
      </c>
      <c r="AC181" s="112" t="str">
        <f aca="true" t="shared" si="138" ref="AC181:AC196">B181</f>
        <v>-</v>
      </c>
      <c r="AD181" s="113"/>
      <c r="AE181" s="114"/>
      <c r="AF181" s="115">
        <f aca="true" t="shared" si="139" ref="AF181:AF196">I181</f>
        <v>0</v>
      </c>
    </row>
    <row r="182" spans="1:32" ht="13.5" thickBot="1">
      <c r="A182" s="82" t="str">
        <f>L29</f>
        <v>Magrì</v>
      </c>
      <c r="B182" s="171" t="s">
        <v>108</v>
      </c>
      <c r="C182" s="176"/>
      <c r="D182" s="173"/>
      <c r="E182" s="85"/>
      <c r="F182" s="163"/>
      <c r="G182" s="85"/>
      <c r="H182" s="81"/>
      <c r="I182" s="187"/>
      <c r="J182" s="188"/>
      <c r="K182" s="187" t="str">
        <f t="shared" si="135"/>
        <v>Magrì</v>
      </c>
      <c r="L182" s="188"/>
      <c r="N182" s="20"/>
      <c r="Q182" s="21"/>
      <c r="R182" s="21"/>
      <c r="V182" s="21"/>
      <c r="W182" s="102"/>
      <c r="X182" s="180">
        <f t="shared" si="136"/>
        <v>0</v>
      </c>
      <c r="Y182" s="117"/>
      <c r="Z182" s="117"/>
      <c r="AA182" s="118" t="s">
        <v>87</v>
      </c>
      <c r="AB182" s="119" t="str">
        <f t="shared" si="137"/>
        <v>Magrì</v>
      </c>
      <c r="AC182" s="120" t="str">
        <f t="shared" si="138"/>
        <v>-</v>
      </c>
      <c r="AD182" s="121"/>
      <c r="AE182" s="122"/>
      <c r="AF182" s="123">
        <f t="shared" si="139"/>
        <v>0</v>
      </c>
    </row>
    <row r="183" spans="1:32" ht="12.75">
      <c r="A183" s="76" t="str">
        <f>L48</f>
        <v>Torre</v>
      </c>
      <c r="B183" s="170" t="s">
        <v>108</v>
      </c>
      <c r="C183" s="176"/>
      <c r="D183" s="172"/>
      <c r="E183" s="80"/>
      <c r="F183" s="165"/>
      <c r="G183" s="166"/>
      <c r="H183" s="81"/>
      <c r="I183" s="189"/>
      <c r="J183" s="190"/>
      <c r="K183" s="189" t="str">
        <f t="shared" si="135"/>
        <v>Torre</v>
      </c>
      <c r="L183" s="190"/>
      <c r="O183" s="24"/>
      <c r="P183" s="24"/>
      <c r="Q183" s="21"/>
      <c r="R183" s="21"/>
      <c r="S183" s="25"/>
      <c r="T183" s="25"/>
      <c r="V183" s="21"/>
      <c r="W183" s="102"/>
      <c r="X183" s="179">
        <f t="shared" si="136"/>
        <v>0</v>
      </c>
      <c r="Y183" s="109"/>
      <c r="Z183" s="109"/>
      <c r="AA183" s="110" t="s">
        <v>87</v>
      </c>
      <c r="AB183" s="111" t="str">
        <f t="shared" si="137"/>
        <v>Torre</v>
      </c>
      <c r="AC183" s="112" t="str">
        <f t="shared" si="138"/>
        <v>-</v>
      </c>
      <c r="AD183" s="113"/>
      <c r="AE183" s="114"/>
      <c r="AF183" s="115">
        <f t="shared" si="139"/>
        <v>0</v>
      </c>
    </row>
    <row r="184" spans="1:32" ht="13.5" thickBot="1">
      <c r="A184" s="82" t="str">
        <f>L67</f>
        <v>Russo</v>
      </c>
      <c r="B184" s="171" t="s">
        <v>108</v>
      </c>
      <c r="C184" s="176"/>
      <c r="D184" s="173"/>
      <c r="E184" s="85"/>
      <c r="F184" s="163"/>
      <c r="G184" s="85"/>
      <c r="H184" s="81"/>
      <c r="I184" s="187"/>
      <c r="J184" s="188"/>
      <c r="K184" s="187" t="str">
        <f t="shared" si="135"/>
        <v>Russo</v>
      </c>
      <c r="L184" s="188"/>
      <c r="O184" s="24"/>
      <c r="P184" s="24"/>
      <c r="Q184" s="21"/>
      <c r="R184" s="21"/>
      <c r="S184" s="25"/>
      <c r="T184" s="25"/>
      <c r="V184" s="21"/>
      <c r="W184" s="102"/>
      <c r="X184" s="180">
        <f t="shared" si="136"/>
        <v>0</v>
      </c>
      <c r="Y184" s="117"/>
      <c r="Z184" s="117"/>
      <c r="AA184" s="118" t="s">
        <v>87</v>
      </c>
      <c r="AB184" s="119" t="str">
        <f t="shared" si="137"/>
        <v>Russo</v>
      </c>
      <c r="AC184" s="120" t="str">
        <f t="shared" si="138"/>
        <v>-</v>
      </c>
      <c r="AD184" s="121"/>
      <c r="AE184" s="122"/>
      <c r="AF184" s="123">
        <f t="shared" si="139"/>
        <v>0</v>
      </c>
    </row>
    <row r="185" spans="1:32" ht="12.75">
      <c r="A185" s="76" t="str">
        <f>L86</f>
        <v>Ielapi P.</v>
      </c>
      <c r="B185" s="170" t="s">
        <v>108</v>
      </c>
      <c r="C185" s="176"/>
      <c r="D185" s="172"/>
      <c r="E185" s="80"/>
      <c r="F185" s="165"/>
      <c r="G185" s="166"/>
      <c r="H185" s="81"/>
      <c r="I185" s="189"/>
      <c r="J185" s="190"/>
      <c r="K185" s="189" t="str">
        <f t="shared" si="135"/>
        <v>Ielapi P.</v>
      </c>
      <c r="L185" s="190"/>
      <c r="O185" s="24"/>
      <c r="P185" s="24"/>
      <c r="Q185" s="21"/>
      <c r="R185" s="21"/>
      <c r="S185" s="25"/>
      <c r="T185" s="25"/>
      <c r="V185" s="21"/>
      <c r="W185" s="102"/>
      <c r="X185" s="179">
        <f t="shared" si="136"/>
        <v>0</v>
      </c>
      <c r="Y185" s="109"/>
      <c r="Z185" s="109"/>
      <c r="AA185" s="110" t="s">
        <v>87</v>
      </c>
      <c r="AB185" s="111" t="str">
        <f t="shared" si="137"/>
        <v>Ielapi P.</v>
      </c>
      <c r="AC185" s="112" t="str">
        <f t="shared" si="138"/>
        <v>-</v>
      </c>
      <c r="AD185" s="113"/>
      <c r="AE185" s="114"/>
      <c r="AF185" s="115">
        <f t="shared" si="139"/>
        <v>0</v>
      </c>
    </row>
    <row r="186" spans="1:32" ht="13.5" thickBot="1">
      <c r="A186" s="82" t="str">
        <f>L105</f>
        <v>Lo Presti A.</v>
      </c>
      <c r="B186" s="171" t="s">
        <v>108</v>
      </c>
      <c r="C186" s="176"/>
      <c r="D186" s="173"/>
      <c r="E186" s="85"/>
      <c r="F186" s="163"/>
      <c r="G186" s="85"/>
      <c r="H186" s="81"/>
      <c r="I186" s="187"/>
      <c r="J186" s="188"/>
      <c r="K186" s="187" t="str">
        <f t="shared" si="135"/>
        <v>Lo Presti A.</v>
      </c>
      <c r="L186" s="188"/>
      <c r="O186" s="24"/>
      <c r="P186" s="24"/>
      <c r="Q186" s="21"/>
      <c r="R186" s="21"/>
      <c r="S186" s="25"/>
      <c r="T186" s="25"/>
      <c r="V186" s="21"/>
      <c r="W186" s="102"/>
      <c r="X186" s="180">
        <f t="shared" si="136"/>
        <v>0</v>
      </c>
      <c r="Y186" s="117"/>
      <c r="Z186" s="117"/>
      <c r="AA186" s="118" t="s">
        <v>87</v>
      </c>
      <c r="AB186" s="119" t="str">
        <f t="shared" si="137"/>
        <v>Lo Presti A.</v>
      </c>
      <c r="AC186" s="120" t="str">
        <f t="shared" si="138"/>
        <v>-</v>
      </c>
      <c r="AD186" s="121"/>
      <c r="AE186" s="122"/>
      <c r="AF186" s="123">
        <f t="shared" si="139"/>
        <v>0</v>
      </c>
    </row>
    <row r="187" spans="1:32" ht="12.75">
      <c r="A187" s="76" t="str">
        <f>L124</f>
        <v>Sciacca</v>
      </c>
      <c r="B187" s="170" t="s">
        <v>108</v>
      </c>
      <c r="C187" s="176"/>
      <c r="D187" s="172"/>
      <c r="E187" s="80"/>
      <c r="F187" s="165"/>
      <c r="G187" s="166"/>
      <c r="H187" s="81"/>
      <c r="I187" s="189"/>
      <c r="J187" s="190"/>
      <c r="K187" s="189" t="str">
        <f t="shared" si="135"/>
        <v>Sciacca</v>
      </c>
      <c r="L187" s="190"/>
      <c r="O187" s="24"/>
      <c r="P187" s="24"/>
      <c r="Q187" s="21"/>
      <c r="R187" s="21"/>
      <c r="S187" s="25"/>
      <c r="T187" s="25"/>
      <c r="V187" s="21"/>
      <c r="W187" s="102"/>
      <c r="X187" s="179">
        <f t="shared" si="136"/>
        <v>0</v>
      </c>
      <c r="Y187" s="109"/>
      <c r="Z187" s="109"/>
      <c r="AA187" s="110" t="s">
        <v>87</v>
      </c>
      <c r="AB187" s="111" t="str">
        <f t="shared" si="137"/>
        <v>Sciacca</v>
      </c>
      <c r="AC187" s="112" t="str">
        <f t="shared" si="138"/>
        <v>-</v>
      </c>
      <c r="AD187" s="113"/>
      <c r="AE187" s="114"/>
      <c r="AF187" s="115">
        <f t="shared" si="139"/>
        <v>0</v>
      </c>
    </row>
    <row r="188" spans="1:32" ht="13.5" thickBot="1">
      <c r="A188" s="82" t="str">
        <f>L143</f>
        <v>Mandanici</v>
      </c>
      <c r="B188" s="171" t="s">
        <v>108</v>
      </c>
      <c r="C188" s="176"/>
      <c r="D188" s="173"/>
      <c r="E188" s="85"/>
      <c r="F188" s="163"/>
      <c r="G188" s="85"/>
      <c r="H188" s="81"/>
      <c r="I188" s="187"/>
      <c r="J188" s="188"/>
      <c r="K188" s="187" t="str">
        <f t="shared" si="135"/>
        <v>Mandanici</v>
      </c>
      <c r="L188" s="188"/>
      <c r="O188" s="24"/>
      <c r="P188" s="24"/>
      <c r="Q188" s="21"/>
      <c r="R188" s="21"/>
      <c r="S188" s="25"/>
      <c r="T188" s="25"/>
      <c r="V188" s="21"/>
      <c r="W188" s="102"/>
      <c r="X188" s="180">
        <f t="shared" si="136"/>
        <v>0</v>
      </c>
      <c r="Y188" s="117"/>
      <c r="Z188" s="117"/>
      <c r="AA188" s="118" t="s">
        <v>87</v>
      </c>
      <c r="AB188" s="119" t="str">
        <f t="shared" si="137"/>
        <v>Mandanici</v>
      </c>
      <c r="AC188" s="120" t="str">
        <f t="shared" si="138"/>
        <v>-</v>
      </c>
      <c r="AD188" s="121"/>
      <c r="AE188" s="122"/>
      <c r="AF188" s="123">
        <f t="shared" si="139"/>
        <v>0</v>
      </c>
    </row>
    <row r="189" spans="1:32" ht="12.75">
      <c r="A189" s="76" t="str">
        <f>L162</f>
        <v>Buttitta</v>
      </c>
      <c r="B189" s="170" t="s">
        <v>108</v>
      </c>
      <c r="C189" s="177"/>
      <c r="D189" s="172"/>
      <c r="E189" s="80"/>
      <c r="F189" s="165"/>
      <c r="G189" s="166"/>
      <c r="H189" s="81"/>
      <c r="I189" s="189"/>
      <c r="J189" s="190"/>
      <c r="K189" s="189" t="str">
        <f t="shared" si="135"/>
        <v>Buttitta</v>
      </c>
      <c r="L189" s="190"/>
      <c r="O189" s="24"/>
      <c r="P189" s="24"/>
      <c r="Q189" s="21"/>
      <c r="R189" s="21"/>
      <c r="S189" s="25"/>
      <c r="T189" s="25"/>
      <c r="V189" s="21"/>
      <c r="W189" s="102"/>
      <c r="X189" s="179">
        <f t="shared" si="136"/>
        <v>0</v>
      </c>
      <c r="Y189" s="109"/>
      <c r="Z189" s="109"/>
      <c r="AA189" s="110" t="s">
        <v>87</v>
      </c>
      <c r="AB189" s="111" t="str">
        <f t="shared" si="137"/>
        <v>Buttitta</v>
      </c>
      <c r="AC189" s="112" t="str">
        <f t="shared" si="138"/>
        <v>-</v>
      </c>
      <c r="AD189" s="113"/>
      <c r="AE189" s="114"/>
      <c r="AF189" s="115">
        <f t="shared" si="139"/>
        <v>0</v>
      </c>
    </row>
    <row r="190" spans="1:32" ht="13.5" thickBot="1">
      <c r="A190" s="82" t="str">
        <f>L6</f>
        <v>La Torre C.</v>
      </c>
      <c r="B190" s="171" t="s">
        <v>108</v>
      </c>
      <c r="C190" s="177"/>
      <c r="D190" s="173"/>
      <c r="E190" s="85"/>
      <c r="F190" s="163"/>
      <c r="G190" s="85"/>
      <c r="H190" s="81"/>
      <c r="I190" s="187"/>
      <c r="J190" s="188"/>
      <c r="K190" s="187" t="str">
        <f t="shared" si="135"/>
        <v>La Torre C.</v>
      </c>
      <c r="L190" s="188"/>
      <c r="O190" s="24"/>
      <c r="P190" s="24"/>
      <c r="Q190" s="21"/>
      <c r="R190" s="21"/>
      <c r="S190" s="25"/>
      <c r="T190" s="25"/>
      <c r="V190" s="21"/>
      <c r="W190" s="102"/>
      <c r="X190" s="180">
        <f t="shared" si="136"/>
        <v>0</v>
      </c>
      <c r="Y190" s="117"/>
      <c r="Z190" s="117"/>
      <c r="AA190" s="118" t="s">
        <v>87</v>
      </c>
      <c r="AB190" s="119" t="str">
        <f t="shared" si="137"/>
        <v>La Torre C.</v>
      </c>
      <c r="AC190" s="120" t="str">
        <f t="shared" si="138"/>
        <v>-</v>
      </c>
      <c r="AD190" s="121"/>
      <c r="AE190" s="122"/>
      <c r="AF190" s="123">
        <f t="shared" si="139"/>
        <v>0</v>
      </c>
    </row>
    <row r="191" spans="1:32" ht="12.75">
      <c r="A191" s="76" t="str">
        <f>L30</f>
        <v>Corso</v>
      </c>
      <c r="B191" s="170" t="s">
        <v>108</v>
      </c>
      <c r="C191" s="177"/>
      <c r="D191" s="172"/>
      <c r="E191" s="80"/>
      <c r="F191" s="165"/>
      <c r="G191" s="166"/>
      <c r="H191" s="81"/>
      <c r="I191" s="189"/>
      <c r="J191" s="190"/>
      <c r="K191" s="189" t="str">
        <f t="shared" si="135"/>
        <v>Corso</v>
      </c>
      <c r="L191" s="190"/>
      <c r="O191" s="24"/>
      <c r="P191" s="24"/>
      <c r="Q191" s="21"/>
      <c r="R191" s="21"/>
      <c r="S191" s="25"/>
      <c r="T191" s="25"/>
      <c r="V191" s="21"/>
      <c r="W191" s="102"/>
      <c r="X191" s="179">
        <f t="shared" si="136"/>
        <v>0</v>
      </c>
      <c r="Y191" s="109"/>
      <c r="Z191" s="109"/>
      <c r="AA191" s="110" t="s">
        <v>87</v>
      </c>
      <c r="AB191" s="111" t="str">
        <f t="shared" si="137"/>
        <v>Corso</v>
      </c>
      <c r="AC191" s="112" t="str">
        <f t="shared" si="138"/>
        <v>-</v>
      </c>
      <c r="AD191" s="113"/>
      <c r="AE191" s="114"/>
      <c r="AF191" s="115">
        <f t="shared" si="139"/>
        <v>0</v>
      </c>
    </row>
    <row r="192" spans="1:32" ht="13.5" thickBot="1">
      <c r="A192" s="82" t="str">
        <f>L49</f>
        <v>Bagnato</v>
      </c>
      <c r="B192" s="171" t="s">
        <v>108</v>
      </c>
      <c r="C192" s="177"/>
      <c r="D192" s="173"/>
      <c r="E192" s="85"/>
      <c r="F192" s="163"/>
      <c r="G192" s="85"/>
      <c r="H192" s="81"/>
      <c r="I192" s="187"/>
      <c r="J192" s="188"/>
      <c r="K192" s="187" t="str">
        <f t="shared" si="135"/>
        <v>Bagnato</v>
      </c>
      <c r="L192" s="188"/>
      <c r="O192" s="24"/>
      <c r="P192" s="24"/>
      <c r="Q192" s="21"/>
      <c r="R192" s="21"/>
      <c r="S192" s="25"/>
      <c r="T192" s="25"/>
      <c r="V192" s="21"/>
      <c r="W192" s="102"/>
      <c r="X192" s="180">
        <f t="shared" si="136"/>
        <v>0</v>
      </c>
      <c r="Y192" s="117"/>
      <c r="Z192" s="117"/>
      <c r="AA192" s="118" t="s">
        <v>87</v>
      </c>
      <c r="AB192" s="119" t="str">
        <f t="shared" si="137"/>
        <v>Bagnato</v>
      </c>
      <c r="AC192" s="120" t="str">
        <f t="shared" si="138"/>
        <v>-</v>
      </c>
      <c r="AD192" s="121"/>
      <c r="AE192" s="122"/>
      <c r="AF192" s="123">
        <f t="shared" si="139"/>
        <v>0</v>
      </c>
    </row>
    <row r="193" spans="1:32" ht="12.75">
      <c r="A193" s="76" t="str">
        <f>L68</f>
        <v>La Torre A.</v>
      </c>
      <c r="B193" s="170" t="s">
        <v>108</v>
      </c>
      <c r="C193" s="177"/>
      <c r="D193" s="172"/>
      <c r="E193" s="80"/>
      <c r="F193" s="165"/>
      <c r="G193" s="166"/>
      <c r="H193" s="81"/>
      <c r="I193" s="189"/>
      <c r="J193" s="190"/>
      <c r="K193" s="189" t="str">
        <f t="shared" si="135"/>
        <v>La Torre A.</v>
      </c>
      <c r="L193" s="190"/>
      <c r="O193" s="24"/>
      <c r="P193" s="24"/>
      <c r="Q193" s="21"/>
      <c r="R193" s="21"/>
      <c r="S193" s="25"/>
      <c r="T193" s="25"/>
      <c r="V193" s="21"/>
      <c r="W193" s="102">
        <f>IF(COUNTIF(X:X,X193)&gt;1,"X","")</f>
      </c>
      <c r="X193" s="179">
        <f t="shared" si="136"/>
        <v>7.01</v>
      </c>
      <c r="Y193" s="109">
        <v>7</v>
      </c>
      <c r="Z193" s="109">
        <v>1</v>
      </c>
      <c r="AA193" s="110" t="s">
        <v>87</v>
      </c>
      <c r="AB193" s="111" t="str">
        <f t="shared" si="137"/>
        <v>La Torre A.</v>
      </c>
      <c r="AC193" s="112" t="str">
        <f t="shared" si="138"/>
        <v>-</v>
      </c>
      <c r="AD193" s="113"/>
      <c r="AE193" s="114"/>
      <c r="AF193" s="115">
        <f t="shared" si="139"/>
        <v>0</v>
      </c>
    </row>
    <row r="194" spans="1:32" ht="13.5" thickBot="1">
      <c r="A194" s="82" t="str">
        <f>L87</f>
        <v>Murabito</v>
      </c>
      <c r="B194" s="171" t="s">
        <v>108</v>
      </c>
      <c r="C194" s="177"/>
      <c r="D194" s="173"/>
      <c r="E194" s="85"/>
      <c r="F194" s="163"/>
      <c r="G194" s="85"/>
      <c r="H194" s="81"/>
      <c r="I194" s="187"/>
      <c r="J194" s="188"/>
      <c r="K194" s="187" t="str">
        <f t="shared" si="135"/>
        <v>Murabito</v>
      </c>
      <c r="L194" s="188"/>
      <c r="O194" s="24"/>
      <c r="P194" s="24"/>
      <c r="Q194" s="21"/>
      <c r="R194" s="21"/>
      <c r="S194" s="25"/>
      <c r="T194" s="25"/>
      <c r="V194" s="21"/>
      <c r="W194" s="102">
        <f>IF(COUNTIF(X:X,X194)&gt;1,"X","")</f>
      </c>
      <c r="X194" s="180">
        <f t="shared" si="136"/>
        <v>7.02</v>
      </c>
      <c r="Y194" s="117">
        <v>7</v>
      </c>
      <c r="Z194" s="117">
        <v>2</v>
      </c>
      <c r="AA194" s="118" t="s">
        <v>87</v>
      </c>
      <c r="AB194" s="119" t="str">
        <f t="shared" si="137"/>
        <v>Murabito</v>
      </c>
      <c r="AC194" s="120" t="str">
        <f t="shared" si="138"/>
        <v>-</v>
      </c>
      <c r="AD194" s="121"/>
      <c r="AE194" s="122"/>
      <c r="AF194" s="123">
        <f t="shared" si="139"/>
        <v>0</v>
      </c>
    </row>
    <row r="195" spans="1:32" ht="12.75">
      <c r="A195" s="76" t="str">
        <f>L106</f>
        <v>Lo Cascio Giud</v>
      </c>
      <c r="B195" s="170" t="s">
        <v>185</v>
      </c>
      <c r="C195" s="177"/>
      <c r="D195" s="172">
        <v>0</v>
      </c>
      <c r="E195" s="80">
        <v>3</v>
      </c>
      <c r="F195" s="165"/>
      <c r="G195" s="166"/>
      <c r="H195" s="81"/>
      <c r="I195" s="189"/>
      <c r="J195" s="190"/>
      <c r="K195" s="189" t="str">
        <f t="shared" si="135"/>
        <v>Gissara</v>
      </c>
      <c r="L195" s="190"/>
      <c r="O195" s="24"/>
      <c r="P195" s="24"/>
      <c r="Q195" s="21"/>
      <c r="R195" s="21"/>
      <c r="S195" s="25"/>
      <c r="T195" s="25"/>
      <c r="V195" s="21"/>
      <c r="W195" s="102">
        <f>IF(COUNTIF(X:X,X195)&gt;1,"X","")</f>
      </c>
      <c r="X195" s="179">
        <f t="shared" si="136"/>
        <v>7.03</v>
      </c>
      <c r="Y195" s="109">
        <v>7</v>
      </c>
      <c r="Z195" s="109">
        <v>3</v>
      </c>
      <c r="AA195" s="110" t="s">
        <v>87</v>
      </c>
      <c r="AB195" s="111" t="str">
        <f t="shared" si="137"/>
        <v>Lo Cascio Giud</v>
      </c>
      <c r="AC195" s="112" t="str">
        <f t="shared" si="138"/>
        <v>Gissara</v>
      </c>
      <c r="AD195" s="113"/>
      <c r="AE195" s="114"/>
      <c r="AF195" s="115">
        <f t="shared" si="139"/>
        <v>0</v>
      </c>
    </row>
    <row r="196" spans="1:32" ht="13.5" thickBot="1">
      <c r="A196" s="82" t="s">
        <v>157</v>
      </c>
      <c r="B196" s="171" t="str">
        <f>L144</f>
        <v>Cortese</v>
      </c>
      <c r="C196" s="174"/>
      <c r="D196" s="173">
        <v>0</v>
      </c>
      <c r="E196" s="85">
        <v>4</v>
      </c>
      <c r="F196" s="163"/>
      <c r="G196" s="85"/>
      <c r="H196" s="81"/>
      <c r="I196" s="187"/>
      <c r="J196" s="188"/>
      <c r="K196" s="187" t="str">
        <f t="shared" si="135"/>
        <v>Cortese</v>
      </c>
      <c r="L196" s="188"/>
      <c r="O196" s="24"/>
      <c r="P196" s="24"/>
      <c r="Q196" s="21"/>
      <c r="R196" s="21"/>
      <c r="S196" s="25"/>
      <c r="T196" s="25"/>
      <c r="V196" s="21"/>
      <c r="W196" s="103">
        <f>IF(COUNTIF(X:X,X196)&gt;1,"X","")</f>
      </c>
      <c r="X196" s="180">
        <f t="shared" si="136"/>
        <v>7.04</v>
      </c>
      <c r="Y196" s="117">
        <v>7</v>
      </c>
      <c r="Z196" s="117">
        <v>4</v>
      </c>
      <c r="AA196" s="118" t="s">
        <v>87</v>
      </c>
      <c r="AB196" s="119" t="str">
        <f t="shared" si="137"/>
        <v>Natoli A.</v>
      </c>
      <c r="AC196" s="120" t="str">
        <f t="shared" si="138"/>
        <v>Cortese</v>
      </c>
      <c r="AD196" s="121"/>
      <c r="AE196" s="122"/>
      <c r="AF196" s="123">
        <f t="shared" si="139"/>
        <v>0</v>
      </c>
    </row>
    <row r="197" spans="7:29" ht="12.75">
      <c r="G197" s="21"/>
      <c r="H197" s="21"/>
      <c r="O197" s="24"/>
      <c r="P197" s="24"/>
      <c r="Q197" s="21"/>
      <c r="R197" s="21"/>
      <c r="S197" s="25"/>
      <c r="T197" s="25"/>
      <c r="V197" s="21"/>
      <c r="W197" s="21"/>
      <c r="X197" s="141"/>
      <c r="Y197" s="141"/>
      <c r="AB197" s="141"/>
      <c r="AC197" s="141"/>
    </row>
    <row r="198" spans="7:29" ht="13.5" thickBot="1">
      <c r="G198" s="21"/>
      <c r="H198" s="21"/>
      <c r="O198" s="24"/>
      <c r="P198" s="24"/>
      <c r="Q198" s="21"/>
      <c r="R198" s="21"/>
      <c r="S198" s="25"/>
      <c r="T198" s="25"/>
      <c r="V198" s="21"/>
      <c r="W198" s="21"/>
      <c r="X198" s="141"/>
      <c r="Y198" s="141"/>
      <c r="AB198" s="141"/>
      <c r="AC198" s="141"/>
    </row>
    <row r="199" spans="1:32" ht="20.25" thickBot="1">
      <c r="A199" s="93" t="s">
        <v>19</v>
      </c>
      <c r="B199" s="94"/>
      <c r="C199" s="94"/>
      <c r="D199" s="94"/>
      <c r="E199" s="94"/>
      <c r="F199" s="94"/>
      <c r="G199" s="94"/>
      <c r="H199" s="94"/>
      <c r="I199" s="96" t="s">
        <v>57</v>
      </c>
      <c r="J199" s="94"/>
      <c r="K199" s="94"/>
      <c r="L199" s="94"/>
      <c r="O199" s="24"/>
      <c r="P199" s="24"/>
      <c r="Q199" s="21"/>
      <c r="R199" s="21"/>
      <c r="S199" s="25"/>
      <c r="T199" s="25"/>
      <c r="V199" s="21"/>
      <c r="W199" s="101" t="str">
        <f>IF(COUNTIF(X:X,X199)&gt;1,"X","")</f>
        <v>X</v>
      </c>
      <c r="X199" s="105"/>
      <c r="Y199" s="105"/>
      <c r="Z199" s="197" t="str">
        <f>"PARTITE "&amp;A199</f>
        <v>PARTITE OTTAVI DI FINALE</v>
      </c>
      <c r="AA199" s="198"/>
      <c r="AB199" s="198"/>
      <c r="AC199" s="198"/>
      <c r="AD199" s="198"/>
      <c r="AE199" s="198"/>
      <c r="AF199" s="199"/>
    </row>
    <row r="200" spans="1:32" ht="13.5" thickBot="1">
      <c r="A200" s="72" t="s">
        <v>74</v>
      </c>
      <c r="B200" s="73" t="s">
        <v>74</v>
      </c>
      <c r="C200" s="169"/>
      <c r="D200" s="191" t="s">
        <v>11</v>
      </c>
      <c r="E200" s="192"/>
      <c r="F200" s="167" t="s">
        <v>105</v>
      </c>
      <c r="G200" s="168" t="s">
        <v>106</v>
      </c>
      <c r="H200" s="34"/>
      <c r="I200" s="191" t="s">
        <v>24</v>
      </c>
      <c r="J200" s="193"/>
      <c r="K200" s="191" t="s">
        <v>104</v>
      </c>
      <c r="L200" s="192"/>
      <c r="O200" s="24"/>
      <c r="P200" s="24"/>
      <c r="Q200" s="21"/>
      <c r="R200" s="21"/>
      <c r="S200" s="25"/>
      <c r="T200" s="25"/>
      <c r="V200" s="21"/>
      <c r="W200" s="102"/>
      <c r="X200" s="106" t="s">
        <v>80</v>
      </c>
      <c r="Y200" s="106" t="s">
        <v>78</v>
      </c>
      <c r="Z200" s="106" t="s">
        <v>23</v>
      </c>
      <c r="AA200" s="106" t="s">
        <v>35</v>
      </c>
      <c r="AB200" s="143" t="s">
        <v>74</v>
      </c>
      <c r="AC200" s="143" t="s">
        <v>74</v>
      </c>
      <c r="AD200" s="205" t="s">
        <v>11</v>
      </c>
      <c r="AE200" s="206"/>
      <c r="AF200" s="106" t="s">
        <v>24</v>
      </c>
    </row>
    <row r="201" spans="1:32" ht="12.75">
      <c r="A201" s="76" t="str">
        <f>K181</f>
        <v>Longo</v>
      </c>
      <c r="B201" s="170" t="s">
        <v>154</v>
      </c>
      <c r="C201" s="175"/>
      <c r="D201" s="172">
        <v>7</v>
      </c>
      <c r="E201" s="80">
        <v>1</v>
      </c>
      <c r="F201" s="165"/>
      <c r="G201" s="166"/>
      <c r="H201" s="81"/>
      <c r="I201" s="189" t="s">
        <v>189</v>
      </c>
      <c r="J201" s="190">
        <v>1</v>
      </c>
      <c r="K201" s="189" t="str">
        <f aca="true" t="shared" si="140" ref="K201:K208">IF(D201&gt;E201,A201,IF(OR(D201=E201),"",B201))</f>
        <v>Longo</v>
      </c>
      <c r="L201" s="204"/>
      <c r="O201" s="24"/>
      <c r="P201" s="24"/>
      <c r="Q201" s="21"/>
      <c r="R201" s="21"/>
      <c r="S201" s="25"/>
      <c r="T201" s="25"/>
      <c r="V201" s="21"/>
      <c r="W201" s="102">
        <f aca="true" t="shared" si="141" ref="W201:W208">IF(COUNTIF(X$1:X$65536,X201)&gt;1,"X","")</f>
      </c>
      <c r="X201" s="179">
        <f aca="true" t="shared" si="142" ref="X201:X208">Y201+Z201/100</f>
        <v>8.01</v>
      </c>
      <c r="Y201" s="109">
        <v>8</v>
      </c>
      <c r="Z201" s="109">
        <v>1</v>
      </c>
      <c r="AA201" s="110" t="s">
        <v>88</v>
      </c>
      <c r="AB201" s="111" t="str">
        <f aca="true" t="shared" si="143" ref="AB201:AB208">A201</f>
        <v>Longo</v>
      </c>
      <c r="AC201" s="112" t="str">
        <f aca="true" t="shared" si="144" ref="AC201:AC208">B201</f>
        <v>Gissara C.</v>
      </c>
      <c r="AD201" s="113"/>
      <c r="AE201" s="114"/>
      <c r="AF201" s="115" t="str">
        <f aca="true" t="shared" si="145" ref="AF201:AF208">I201</f>
        <v>Cannavò </v>
      </c>
    </row>
    <row r="202" spans="1:32" ht="13.5" thickBot="1">
      <c r="A202" s="82" t="s">
        <v>187</v>
      </c>
      <c r="B202" s="171" t="s">
        <v>125</v>
      </c>
      <c r="C202" s="176"/>
      <c r="D202" s="173">
        <v>1</v>
      </c>
      <c r="E202" s="85">
        <v>2</v>
      </c>
      <c r="F202" s="163"/>
      <c r="G202" s="85"/>
      <c r="H202" s="81"/>
      <c r="I202" s="187" t="s">
        <v>166</v>
      </c>
      <c r="J202" s="188">
        <v>2</v>
      </c>
      <c r="K202" s="187" t="str">
        <f t="shared" si="140"/>
        <v>Mandanici</v>
      </c>
      <c r="L202" s="196"/>
      <c r="O202" s="24"/>
      <c r="P202" s="24"/>
      <c r="Q202" s="21"/>
      <c r="R202" s="21"/>
      <c r="S202" s="25"/>
      <c r="T202" s="25"/>
      <c r="V202" s="21"/>
      <c r="W202" s="102">
        <f t="shared" si="141"/>
      </c>
      <c r="X202" s="180">
        <f t="shared" si="142"/>
        <v>8.02</v>
      </c>
      <c r="Y202" s="117">
        <v>8</v>
      </c>
      <c r="Z202" s="117">
        <v>2</v>
      </c>
      <c r="AA202" s="118" t="s">
        <v>88</v>
      </c>
      <c r="AB202" s="119" t="str">
        <f t="shared" si="143"/>
        <v> Buttitta</v>
      </c>
      <c r="AC202" s="120" t="str">
        <f t="shared" si="144"/>
        <v>Mandanici</v>
      </c>
      <c r="AD202" s="121"/>
      <c r="AE202" s="122"/>
      <c r="AF202" s="123" t="str">
        <f t="shared" si="145"/>
        <v>Chiara</v>
      </c>
    </row>
    <row r="203" spans="1:32" ht="12.75">
      <c r="A203" s="76" t="s">
        <v>182</v>
      </c>
      <c r="B203" s="170" t="s">
        <v>177</v>
      </c>
      <c r="C203" s="176"/>
      <c r="D203" s="172">
        <v>4</v>
      </c>
      <c r="E203" s="80">
        <v>0</v>
      </c>
      <c r="F203" s="165"/>
      <c r="G203" s="166"/>
      <c r="H203" s="81"/>
      <c r="I203" s="189" t="s">
        <v>146</v>
      </c>
      <c r="J203" s="190">
        <v>3</v>
      </c>
      <c r="K203" s="189" t="str">
        <f t="shared" si="140"/>
        <v>Ielapi P.</v>
      </c>
      <c r="L203" s="204"/>
      <c r="O203" s="24"/>
      <c r="P203" s="24"/>
      <c r="Q203" s="21"/>
      <c r="R203" s="21"/>
      <c r="S203" s="25"/>
      <c r="T203" s="25"/>
      <c r="V203" s="21"/>
      <c r="W203" s="102">
        <f t="shared" si="141"/>
      </c>
      <c r="X203" s="179">
        <f t="shared" si="142"/>
        <v>8.03</v>
      </c>
      <c r="Y203" s="109">
        <v>8</v>
      </c>
      <c r="Z203" s="109">
        <v>3</v>
      </c>
      <c r="AA203" s="110" t="s">
        <v>88</v>
      </c>
      <c r="AB203" s="111" t="str">
        <f t="shared" si="143"/>
        <v>Ielapi P.</v>
      </c>
      <c r="AC203" s="112" t="str">
        <f t="shared" si="144"/>
        <v>Corso</v>
      </c>
      <c r="AD203" s="113"/>
      <c r="AE203" s="114"/>
      <c r="AF203" s="115" t="str">
        <f t="shared" si="145"/>
        <v>Squaddara F.</v>
      </c>
    </row>
    <row r="204" spans="1:32" ht="13.5" thickBot="1">
      <c r="A204" s="82" t="str">
        <f>K184</f>
        <v>Russo</v>
      </c>
      <c r="B204" s="171" t="s">
        <v>122</v>
      </c>
      <c r="C204" s="176"/>
      <c r="D204" s="173">
        <v>2</v>
      </c>
      <c r="E204" s="85">
        <v>1</v>
      </c>
      <c r="F204" s="163"/>
      <c r="G204" s="85"/>
      <c r="H204" s="81"/>
      <c r="I204" s="187" t="s">
        <v>190</v>
      </c>
      <c r="J204" s="188">
        <v>4</v>
      </c>
      <c r="K204" s="187" t="str">
        <f t="shared" si="140"/>
        <v>Russo</v>
      </c>
      <c r="L204" s="196"/>
      <c r="O204" s="24"/>
      <c r="P204" s="24"/>
      <c r="Q204" s="21"/>
      <c r="R204" s="21"/>
      <c r="S204" s="25"/>
      <c r="T204" s="25"/>
      <c r="V204" s="21"/>
      <c r="W204" s="102">
        <f t="shared" si="141"/>
      </c>
      <c r="X204" s="180">
        <f t="shared" si="142"/>
        <v>8.04</v>
      </c>
      <c r="Y204" s="117">
        <v>8</v>
      </c>
      <c r="Z204" s="117">
        <v>4</v>
      </c>
      <c r="AA204" s="118" t="s">
        <v>88</v>
      </c>
      <c r="AB204" s="119" t="str">
        <f t="shared" si="143"/>
        <v>Russo</v>
      </c>
      <c r="AC204" s="120" t="str">
        <f t="shared" si="144"/>
        <v>Bagnato</v>
      </c>
      <c r="AD204" s="121"/>
      <c r="AE204" s="122"/>
      <c r="AF204" s="123" t="str">
        <f t="shared" si="145"/>
        <v>Lo Cascio Gp</v>
      </c>
    </row>
    <row r="205" spans="1:32" ht="12.75">
      <c r="A205" s="76" t="s">
        <v>179</v>
      </c>
      <c r="B205" s="170" t="s">
        <v>127</v>
      </c>
      <c r="C205" s="176"/>
      <c r="D205" s="172">
        <v>3</v>
      </c>
      <c r="E205" s="80">
        <v>2</v>
      </c>
      <c r="F205" s="165"/>
      <c r="G205" s="186"/>
      <c r="H205" s="81"/>
      <c r="I205" s="189" t="s">
        <v>119</v>
      </c>
      <c r="J205" s="190">
        <v>5</v>
      </c>
      <c r="K205" s="189" t="str">
        <f t="shared" si="140"/>
        <v>Torre</v>
      </c>
      <c r="L205" s="190"/>
      <c r="O205" s="24"/>
      <c r="P205" s="24"/>
      <c r="Q205" s="21"/>
      <c r="R205" s="21"/>
      <c r="S205" s="25"/>
      <c r="T205" s="25"/>
      <c r="V205" s="21"/>
      <c r="W205" s="102">
        <f t="shared" si="141"/>
      </c>
      <c r="X205" s="179">
        <f t="shared" si="142"/>
        <v>8.05</v>
      </c>
      <c r="Y205" s="109">
        <v>8</v>
      </c>
      <c r="Z205" s="109">
        <v>5</v>
      </c>
      <c r="AA205" s="110" t="s">
        <v>88</v>
      </c>
      <c r="AB205" s="111" t="str">
        <f t="shared" si="143"/>
        <v>Torre</v>
      </c>
      <c r="AC205" s="112" t="str">
        <f t="shared" si="144"/>
        <v>Murabito</v>
      </c>
      <c r="AD205" s="113"/>
      <c r="AE205" s="114"/>
      <c r="AF205" s="115" t="str">
        <f t="shared" si="145"/>
        <v>Riccobene</v>
      </c>
    </row>
    <row r="206" spans="1:32" ht="13.5" thickBot="1">
      <c r="A206" s="82" t="str">
        <f>K186</f>
        <v>Lo Presti A.</v>
      </c>
      <c r="B206" s="171" t="s">
        <v>121</v>
      </c>
      <c r="C206" s="176"/>
      <c r="D206" s="173">
        <v>3</v>
      </c>
      <c r="E206" s="85">
        <v>4</v>
      </c>
      <c r="F206" s="163"/>
      <c r="G206" s="85"/>
      <c r="H206" s="81"/>
      <c r="I206" s="187" t="s">
        <v>191</v>
      </c>
      <c r="J206" s="188">
        <v>6</v>
      </c>
      <c r="K206" s="187" t="str">
        <f t="shared" si="140"/>
        <v>La Torre A.</v>
      </c>
      <c r="L206" s="188"/>
      <c r="O206" s="24"/>
      <c r="P206" s="24"/>
      <c r="Q206" s="21"/>
      <c r="R206" s="21"/>
      <c r="S206" s="25"/>
      <c r="T206" s="25"/>
      <c r="V206" s="21"/>
      <c r="W206" s="102">
        <f t="shared" si="141"/>
      </c>
      <c r="X206" s="180">
        <f t="shared" si="142"/>
        <v>8.06</v>
      </c>
      <c r="Y206" s="117">
        <v>8</v>
      </c>
      <c r="Z206" s="117">
        <v>6</v>
      </c>
      <c r="AA206" s="118" t="s">
        <v>88</v>
      </c>
      <c r="AB206" s="119" t="str">
        <f t="shared" si="143"/>
        <v>Lo Presti A.</v>
      </c>
      <c r="AC206" s="120" t="str">
        <f t="shared" si="144"/>
        <v>La Torre A.</v>
      </c>
      <c r="AD206" s="121"/>
      <c r="AE206" s="122"/>
      <c r="AF206" s="123" t="str">
        <f t="shared" si="145"/>
        <v>Currò S</v>
      </c>
    </row>
    <row r="207" spans="1:32" ht="12.75">
      <c r="A207" s="76" t="str">
        <f>K187</f>
        <v>Sciacca</v>
      </c>
      <c r="B207" s="170" t="str">
        <f>K190</f>
        <v>La Torre C.</v>
      </c>
      <c r="C207" s="176"/>
      <c r="D207" s="172">
        <v>4</v>
      </c>
      <c r="E207" s="80">
        <v>2</v>
      </c>
      <c r="F207" s="165"/>
      <c r="G207" s="166"/>
      <c r="H207" s="81"/>
      <c r="I207" s="189" t="s">
        <v>192</v>
      </c>
      <c r="J207" s="190">
        <v>7</v>
      </c>
      <c r="K207" s="189" t="str">
        <f t="shared" si="140"/>
        <v>Sciacca</v>
      </c>
      <c r="L207" s="190"/>
      <c r="O207" s="24"/>
      <c r="P207" s="24"/>
      <c r="Q207" s="21"/>
      <c r="R207" s="21"/>
      <c r="S207" s="25"/>
      <c r="T207" s="25"/>
      <c r="V207" s="21"/>
      <c r="W207" s="102">
        <f t="shared" si="141"/>
      </c>
      <c r="X207" s="179">
        <f t="shared" si="142"/>
        <v>8.07</v>
      </c>
      <c r="Y207" s="109">
        <v>8</v>
      </c>
      <c r="Z207" s="109">
        <v>7</v>
      </c>
      <c r="AA207" s="110" t="s">
        <v>88</v>
      </c>
      <c r="AB207" s="111" t="str">
        <f t="shared" si="143"/>
        <v>Sciacca</v>
      </c>
      <c r="AC207" s="112" t="str">
        <f t="shared" si="144"/>
        <v>La Torre C.</v>
      </c>
      <c r="AD207" s="113"/>
      <c r="AE207" s="114"/>
      <c r="AF207" s="115" t="str">
        <f t="shared" si="145"/>
        <v>Lo Cascio Gd</v>
      </c>
    </row>
    <row r="208" spans="1:32" ht="13.5" thickBot="1">
      <c r="A208" s="82" t="s">
        <v>116</v>
      </c>
      <c r="B208" s="171" t="s">
        <v>188</v>
      </c>
      <c r="C208" s="176"/>
      <c r="D208" s="173">
        <v>1</v>
      </c>
      <c r="E208" s="85">
        <v>2</v>
      </c>
      <c r="F208" s="163"/>
      <c r="G208" s="85"/>
      <c r="H208" s="81"/>
      <c r="I208" s="187" t="s">
        <v>193</v>
      </c>
      <c r="J208" s="188">
        <v>8</v>
      </c>
      <c r="K208" s="187" t="str">
        <f t="shared" si="140"/>
        <v> Cortese</v>
      </c>
      <c r="L208" s="188"/>
      <c r="O208" s="24"/>
      <c r="P208" s="24"/>
      <c r="Q208" s="21"/>
      <c r="R208" s="21"/>
      <c r="S208" s="25"/>
      <c r="T208" s="25"/>
      <c r="V208" s="21"/>
      <c r="W208" s="103">
        <f t="shared" si="141"/>
      </c>
      <c r="X208" s="180">
        <f t="shared" si="142"/>
        <v>8.08</v>
      </c>
      <c r="Y208" s="117">
        <v>8</v>
      </c>
      <c r="Z208" s="117">
        <v>8</v>
      </c>
      <c r="AA208" s="118" t="s">
        <v>88</v>
      </c>
      <c r="AB208" s="119" t="str">
        <f t="shared" si="143"/>
        <v>Magrì</v>
      </c>
      <c r="AC208" s="120" t="str">
        <f t="shared" si="144"/>
        <v> Cortese</v>
      </c>
      <c r="AD208" s="121"/>
      <c r="AE208" s="122"/>
      <c r="AF208" s="123" t="str">
        <f t="shared" si="145"/>
        <v>Natoli A</v>
      </c>
    </row>
    <row r="209" spans="9:23" ht="12.75">
      <c r="I209" s="24"/>
      <c r="O209" s="24"/>
      <c r="P209" s="24"/>
      <c r="Q209" s="21"/>
      <c r="R209" s="21"/>
      <c r="S209" s="25"/>
      <c r="T209" s="25"/>
      <c r="V209" s="21"/>
      <c r="W209" s="21"/>
    </row>
    <row r="210" spans="9:22" ht="13.5" thickBot="1">
      <c r="I210" s="24"/>
      <c r="Q210" s="21"/>
      <c r="R210" s="21"/>
      <c r="S210" s="25"/>
      <c r="T210" s="25"/>
      <c r="V210" s="21"/>
    </row>
    <row r="211" spans="1:32" ht="20.25" thickBot="1">
      <c r="A211" s="93" t="s">
        <v>20</v>
      </c>
      <c r="B211" s="94"/>
      <c r="C211" s="94"/>
      <c r="D211" s="94"/>
      <c r="E211" s="94"/>
      <c r="F211" s="94"/>
      <c r="G211" s="94"/>
      <c r="H211" s="94"/>
      <c r="I211" s="96" t="s">
        <v>58</v>
      </c>
      <c r="J211" s="94"/>
      <c r="K211" s="94"/>
      <c r="L211" s="94"/>
      <c r="Q211" s="21"/>
      <c r="R211" s="21"/>
      <c r="S211" s="25"/>
      <c r="T211" s="25"/>
      <c r="V211" s="21"/>
      <c r="W211" s="101" t="str">
        <f>IF(COUNTIF(X:X,X211)&gt;1,"X","")</f>
        <v>X</v>
      </c>
      <c r="X211" s="105"/>
      <c r="Y211" s="105"/>
      <c r="Z211" s="197" t="str">
        <f>"PARTITE "&amp;A211</f>
        <v>PARTITE QUARTI DI FINALE</v>
      </c>
      <c r="AA211" s="198"/>
      <c r="AB211" s="198"/>
      <c r="AC211" s="198"/>
      <c r="AD211" s="198"/>
      <c r="AE211" s="198"/>
      <c r="AF211" s="199"/>
    </row>
    <row r="212" spans="1:32" ht="13.5" thickBot="1">
      <c r="A212" s="72" t="s">
        <v>74</v>
      </c>
      <c r="B212" s="73" t="s">
        <v>74</v>
      </c>
      <c r="C212" s="169"/>
      <c r="D212" s="191" t="s">
        <v>11</v>
      </c>
      <c r="E212" s="192"/>
      <c r="F212" s="167" t="s">
        <v>105</v>
      </c>
      <c r="G212" s="168" t="s">
        <v>106</v>
      </c>
      <c r="H212" s="34"/>
      <c r="I212" s="191" t="s">
        <v>24</v>
      </c>
      <c r="J212" s="193"/>
      <c r="K212" s="191" t="s">
        <v>104</v>
      </c>
      <c r="L212" s="192"/>
      <c r="Q212" s="21"/>
      <c r="R212" s="21"/>
      <c r="S212" s="25"/>
      <c r="T212" s="25"/>
      <c r="V212" s="21"/>
      <c r="W212" s="102"/>
      <c r="X212" s="106" t="s">
        <v>80</v>
      </c>
      <c r="Y212" s="106" t="s">
        <v>78</v>
      </c>
      <c r="Z212" s="106" t="s">
        <v>23</v>
      </c>
      <c r="AA212" s="106" t="s">
        <v>35</v>
      </c>
      <c r="AB212" s="143" t="s">
        <v>74</v>
      </c>
      <c r="AC212" s="143" t="s">
        <v>74</v>
      </c>
      <c r="AD212" s="205" t="s">
        <v>11</v>
      </c>
      <c r="AE212" s="206"/>
      <c r="AF212" s="106" t="s">
        <v>24</v>
      </c>
    </row>
    <row r="213" spans="1:32" ht="12.75">
      <c r="A213" s="76" t="str">
        <f>K201</f>
        <v>Longo</v>
      </c>
      <c r="B213" s="170" t="s">
        <v>125</v>
      </c>
      <c r="C213" s="175"/>
      <c r="D213" s="172">
        <v>2</v>
      </c>
      <c r="E213" s="80">
        <v>1</v>
      </c>
      <c r="F213" s="165"/>
      <c r="G213" s="166"/>
      <c r="H213" s="81"/>
      <c r="I213" s="189" t="s">
        <v>156</v>
      </c>
      <c r="J213" s="190">
        <v>1</v>
      </c>
      <c r="K213" s="189" t="str">
        <f>IF(D213&gt;E213,A213,IF(OR(D213=E213),"",B213))</f>
        <v>Longo</v>
      </c>
      <c r="L213" s="190"/>
      <c r="Q213" s="21"/>
      <c r="R213" s="21"/>
      <c r="S213" s="25"/>
      <c r="T213" s="25"/>
      <c r="V213" s="21"/>
      <c r="W213" s="102">
        <f>IF(COUNTIF(X:X,X213)&gt;1,"X","")</f>
      </c>
      <c r="X213" s="179">
        <f>Y213+Z213/100</f>
        <v>9.01</v>
      </c>
      <c r="Y213" s="109">
        <v>9</v>
      </c>
      <c r="Z213" s="109">
        <v>1</v>
      </c>
      <c r="AA213" s="110" t="s">
        <v>89</v>
      </c>
      <c r="AB213" s="111" t="str">
        <f aca="true" t="shared" si="146" ref="AB213:AC216">A213</f>
        <v>Longo</v>
      </c>
      <c r="AC213" s="112" t="str">
        <f t="shared" si="146"/>
        <v>Mandanici</v>
      </c>
      <c r="AD213" s="113"/>
      <c r="AE213" s="114"/>
      <c r="AF213" s="115" t="str">
        <f>I213</f>
        <v>Buttitta</v>
      </c>
    </row>
    <row r="214" spans="1:32" ht="13.5" thickBot="1">
      <c r="A214" s="82" t="s">
        <v>182</v>
      </c>
      <c r="B214" s="171" t="s">
        <v>153</v>
      </c>
      <c r="C214" s="176"/>
      <c r="D214" s="173">
        <v>1</v>
      </c>
      <c r="E214" s="85">
        <v>2</v>
      </c>
      <c r="F214" s="163"/>
      <c r="G214" s="85"/>
      <c r="H214" s="81"/>
      <c r="I214" s="187" t="s">
        <v>194</v>
      </c>
      <c r="J214" s="188">
        <v>2</v>
      </c>
      <c r="K214" s="187" t="str">
        <f>IF(D214&gt;E214,A214,IF(OR(D214=E214),"",B214))</f>
        <v>Russo</v>
      </c>
      <c r="L214" s="188"/>
      <c r="O214" s="24"/>
      <c r="P214" s="24"/>
      <c r="Q214" s="21"/>
      <c r="R214" s="21"/>
      <c r="S214" s="25"/>
      <c r="T214" s="25"/>
      <c r="V214" s="21"/>
      <c r="W214" s="102">
        <f>IF(COUNTIF(X:X,X214)&gt;1,"X","")</f>
      </c>
      <c r="X214" s="180">
        <f>Y214+Z214/100</f>
        <v>9.02</v>
      </c>
      <c r="Y214" s="117">
        <v>9</v>
      </c>
      <c r="Z214" s="117">
        <v>2</v>
      </c>
      <c r="AA214" s="118" t="s">
        <v>89</v>
      </c>
      <c r="AB214" s="119" t="str">
        <f t="shared" si="146"/>
        <v>Ielapi P.</v>
      </c>
      <c r="AC214" s="120" t="str">
        <f t="shared" si="146"/>
        <v>Russo</v>
      </c>
      <c r="AD214" s="121"/>
      <c r="AE214" s="122"/>
      <c r="AF214" s="123" t="str">
        <f>I214</f>
        <v> Magrì</v>
      </c>
    </row>
    <row r="215" spans="1:32" ht="12.75">
      <c r="A215" s="76" t="s">
        <v>195</v>
      </c>
      <c r="B215" s="170" t="str">
        <f>K206</f>
        <v>La Torre A.</v>
      </c>
      <c r="C215" s="176"/>
      <c r="D215" s="172">
        <v>2</v>
      </c>
      <c r="E215" s="80">
        <v>4</v>
      </c>
      <c r="F215" s="165"/>
      <c r="G215" s="166"/>
      <c r="H215" s="81"/>
      <c r="I215" s="189" t="s">
        <v>141</v>
      </c>
      <c r="J215" s="190">
        <v>3</v>
      </c>
      <c r="K215" s="189" t="str">
        <f>IF(D215&gt;E215,A215,IF(OR(D215=E215),"",B215))</f>
        <v>La Torre A.</v>
      </c>
      <c r="L215" s="190"/>
      <c r="O215" s="24"/>
      <c r="P215" s="24"/>
      <c r="Q215" s="21"/>
      <c r="R215" s="21"/>
      <c r="S215" s="25"/>
      <c r="T215" s="25"/>
      <c r="V215" s="21"/>
      <c r="W215" s="102">
        <f>IF(COUNTIF(X:X,X215)&gt;1,"X","")</f>
      </c>
      <c r="X215" s="179">
        <f>Y215+Z215/100</f>
        <v>9.03</v>
      </c>
      <c r="Y215" s="109">
        <v>9</v>
      </c>
      <c r="Z215" s="109">
        <v>3</v>
      </c>
      <c r="AA215" s="110" t="s">
        <v>89</v>
      </c>
      <c r="AB215" s="111" t="str">
        <f t="shared" si="146"/>
        <v>Torre </v>
      </c>
      <c r="AC215" s="112" t="str">
        <f t="shared" si="146"/>
        <v>La Torre A.</v>
      </c>
      <c r="AD215" s="113"/>
      <c r="AE215" s="114"/>
      <c r="AF215" s="115" t="str">
        <f>I215</f>
        <v>Lo Presti A.</v>
      </c>
    </row>
    <row r="216" spans="1:32" ht="13.5" thickBot="1">
      <c r="A216" s="82" t="s">
        <v>144</v>
      </c>
      <c r="B216" s="171" t="s">
        <v>155</v>
      </c>
      <c r="C216" s="176"/>
      <c r="D216" s="173">
        <v>1</v>
      </c>
      <c r="E216" s="85">
        <v>2</v>
      </c>
      <c r="F216" s="163" t="e">
        <f>+A222CC</f>
        <v>#NAME?</v>
      </c>
      <c r="G216" s="85"/>
      <c r="H216" s="81"/>
      <c r="I216" s="187" t="s">
        <v>177</v>
      </c>
      <c r="J216" s="188">
        <v>4</v>
      </c>
      <c r="K216" s="187" t="str">
        <f>IF(D216&gt;E216,A216,IF(OR(D216=E216),"",B216))</f>
        <v>Cortese</v>
      </c>
      <c r="L216" s="188"/>
      <c r="O216" s="24"/>
      <c r="P216" s="24"/>
      <c r="Q216" s="21"/>
      <c r="R216" s="21"/>
      <c r="S216" s="25"/>
      <c r="T216" s="25"/>
      <c r="V216" s="21"/>
      <c r="W216" s="103">
        <f>IF(COUNTIF(X:X,X216)&gt;1,"X","")</f>
      </c>
      <c r="X216" s="180">
        <f>Y216+Z216/100</f>
        <v>9.04</v>
      </c>
      <c r="Y216" s="117">
        <v>9</v>
      </c>
      <c r="Z216" s="117">
        <v>4</v>
      </c>
      <c r="AA216" s="118" t="s">
        <v>89</v>
      </c>
      <c r="AB216" s="119" t="str">
        <f t="shared" si="146"/>
        <v>Sciacca</v>
      </c>
      <c r="AC216" s="120" t="str">
        <f t="shared" si="146"/>
        <v>Cortese</v>
      </c>
      <c r="AD216" s="121"/>
      <c r="AE216" s="122"/>
      <c r="AF216" s="123" t="str">
        <f>I216</f>
        <v>Corso</v>
      </c>
    </row>
    <row r="217" spans="9:29" ht="12.75">
      <c r="I217" s="24"/>
      <c r="O217" s="24"/>
      <c r="P217" s="24"/>
      <c r="Q217" s="21"/>
      <c r="R217" s="21"/>
      <c r="S217" s="25"/>
      <c r="T217" s="25"/>
      <c r="V217" s="21"/>
      <c r="X217" s="141"/>
      <c r="Y217" s="141"/>
      <c r="AB217" s="141"/>
      <c r="AC217" s="141"/>
    </row>
    <row r="218" spans="9:29" ht="13.5" thickBot="1">
      <c r="I218" s="24"/>
      <c r="O218" s="24"/>
      <c r="P218" s="24"/>
      <c r="Q218" s="21"/>
      <c r="R218" s="21"/>
      <c r="T218" s="25"/>
      <c r="V218" s="21"/>
      <c r="X218" s="141"/>
      <c r="Y218" s="141"/>
      <c r="AB218" s="141"/>
      <c r="AC218" s="141"/>
    </row>
    <row r="219" spans="1:32" ht="20.25" thickBot="1">
      <c r="A219" s="93" t="s">
        <v>21</v>
      </c>
      <c r="B219" s="94"/>
      <c r="C219" s="94"/>
      <c r="D219" s="94"/>
      <c r="E219" s="94"/>
      <c r="F219" s="94"/>
      <c r="G219" s="94"/>
      <c r="H219" s="94"/>
      <c r="I219" s="96" t="s">
        <v>63</v>
      </c>
      <c r="J219" s="94"/>
      <c r="K219" s="94"/>
      <c r="L219" s="94"/>
      <c r="O219" s="24"/>
      <c r="P219" s="24"/>
      <c r="Q219" s="21"/>
      <c r="R219" s="21"/>
      <c r="T219" s="25"/>
      <c r="V219" s="21"/>
      <c r="W219" s="101" t="str">
        <f>IF(COUNTIF(X:X,X219)&gt;1,"X","")</f>
        <v>X</v>
      </c>
      <c r="X219" s="105"/>
      <c r="Y219" s="105"/>
      <c r="Z219" s="197" t="str">
        <f>"PARTITE "&amp;A219</f>
        <v>PARTITE SEMIFINALI</v>
      </c>
      <c r="AA219" s="198"/>
      <c r="AB219" s="198"/>
      <c r="AC219" s="198"/>
      <c r="AD219" s="198"/>
      <c r="AE219" s="198"/>
      <c r="AF219" s="199"/>
    </row>
    <row r="220" spans="1:32" ht="13.5" thickBot="1">
      <c r="A220" s="72" t="s">
        <v>74</v>
      </c>
      <c r="B220" s="73" t="s">
        <v>74</v>
      </c>
      <c r="C220" s="169"/>
      <c r="D220" s="191" t="s">
        <v>11</v>
      </c>
      <c r="E220" s="192"/>
      <c r="F220" s="167" t="s">
        <v>105</v>
      </c>
      <c r="G220" s="168" t="s">
        <v>106</v>
      </c>
      <c r="H220" s="34"/>
      <c r="I220" s="191" t="s">
        <v>24</v>
      </c>
      <c r="J220" s="193"/>
      <c r="K220" s="191" t="s">
        <v>104</v>
      </c>
      <c r="L220" s="192"/>
      <c r="O220" s="24"/>
      <c r="P220" s="24"/>
      <c r="Q220" s="21"/>
      <c r="R220" s="21"/>
      <c r="T220" s="25"/>
      <c r="V220" s="21"/>
      <c r="W220" s="102"/>
      <c r="X220" s="106" t="s">
        <v>80</v>
      </c>
      <c r="Y220" s="106" t="s">
        <v>78</v>
      </c>
      <c r="Z220" s="106" t="s">
        <v>23</v>
      </c>
      <c r="AA220" s="106" t="s">
        <v>35</v>
      </c>
      <c r="AB220" s="143" t="s">
        <v>74</v>
      </c>
      <c r="AC220" s="143" t="s">
        <v>74</v>
      </c>
      <c r="AD220" s="205" t="s">
        <v>11</v>
      </c>
      <c r="AE220" s="206"/>
      <c r="AF220" s="106" t="s">
        <v>24</v>
      </c>
    </row>
    <row r="221" spans="1:32" ht="12.75">
      <c r="A221" s="76" t="str">
        <f>K213</f>
        <v>Longo</v>
      </c>
      <c r="B221" s="170" t="s">
        <v>153</v>
      </c>
      <c r="C221" s="175"/>
      <c r="D221" s="172">
        <v>3</v>
      </c>
      <c r="E221" s="80">
        <v>2</v>
      </c>
      <c r="F221" s="165" t="s">
        <v>196</v>
      </c>
      <c r="G221" s="166"/>
      <c r="H221" s="81"/>
      <c r="I221" s="189" t="s">
        <v>116</v>
      </c>
      <c r="J221" s="190">
        <v>1</v>
      </c>
      <c r="K221" s="189" t="str">
        <f>IF(D221&gt;E221,A221,IF(OR(D221=E221),"",B221))</f>
        <v>Longo</v>
      </c>
      <c r="L221" s="190"/>
      <c r="O221" s="24"/>
      <c r="P221" s="24"/>
      <c r="Q221" s="21"/>
      <c r="R221" s="21"/>
      <c r="T221" s="25"/>
      <c r="V221" s="21"/>
      <c r="W221" s="102">
        <f>IF(COUNTIF(X:X,X221)&gt;1,"X","")</f>
      </c>
      <c r="X221" s="179">
        <f>Y221+Z221/100</f>
        <v>10.01</v>
      </c>
      <c r="Y221" s="109">
        <v>10</v>
      </c>
      <c r="Z221" s="109">
        <v>1</v>
      </c>
      <c r="AA221" s="110" t="s">
        <v>90</v>
      </c>
      <c r="AB221" s="111" t="str">
        <f>A221</f>
        <v>Longo</v>
      </c>
      <c r="AC221" s="112" t="str">
        <f>B221</f>
        <v>Russo</v>
      </c>
      <c r="AD221" s="113"/>
      <c r="AE221" s="114"/>
      <c r="AF221" s="115" t="str">
        <f>I221</f>
        <v>Magrì</v>
      </c>
    </row>
    <row r="222" spans="1:32" ht="13.5" thickBot="1">
      <c r="A222" s="82" t="s">
        <v>155</v>
      </c>
      <c r="B222" s="171" t="str">
        <f>K215</f>
        <v>La Torre A.</v>
      </c>
      <c r="C222" s="176"/>
      <c r="D222" s="173">
        <v>2</v>
      </c>
      <c r="E222" s="85">
        <v>5</v>
      </c>
      <c r="F222" s="163"/>
      <c r="G222" s="85"/>
      <c r="H222" s="81"/>
      <c r="I222" s="187" t="s">
        <v>127</v>
      </c>
      <c r="J222" s="188">
        <v>2</v>
      </c>
      <c r="K222" s="187" t="str">
        <f>IF(D222&gt;E222,A222,IF(OR(D222=E222),"",B222))</f>
        <v>La Torre A.</v>
      </c>
      <c r="L222" s="188"/>
      <c r="O222" s="24"/>
      <c r="P222" s="24"/>
      <c r="Q222" s="21"/>
      <c r="R222" s="21"/>
      <c r="T222" s="25"/>
      <c r="V222" s="21"/>
      <c r="W222" s="103">
        <f>IF(COUNTIF(X:X,X222)&gt;1,"X","")</f>
      </c>
      <c r="X222" s="180">
        <f>Y222+Z222/100</f>
        <v>10.02</v>
      </c>
      <c r="Y222" s="117">
        <v>10</v>
      </c>
      <c r="Z222" s="117">
        <v>2</v>
      </c>
      <c r="AA222" s="118" t="s">
        <v>90</v>
      </c>
      <c r="AB222" s="119" t="str">
        <f>A222</f>
        <v>Cortese</v>
      </c>
      <c r="AC222" s="120" t="str">
        <f>B222</f>
        <v>La Torre A.</v>
      </c>
      <c r="AD222" s="121"/>
      <c r="AE222" s="122"/>
      <c r="AF222" s="123" t="str">
        <f>I222</f>
        <v>Murabito</v>
      </c>
    </row>
    <row r="223" spans="9:29" ht="12.75">
      <c r="I223" s="24"/>
      <c r="O223" s="24"/>
      <c r="P223" s="24"/>
      <c r="Q223" s="21"/>
      <c r="R223" s="21"/>
      <c r="T223" s="25"/>
      <c r="V223" s="21"/>
      <c r="X223" s="141"/>
      <c r="Y223" s="141"/>
      <c r="AB223" s="141"/>
      <c r="AC223" s="141"/>
    </row>
    <row r="224" spans="9:29" ht="13.5" thickBot="1">
      <c r="I224" s="24"/>
      <c r="O224" s="24"/>
      <c r="P224" s="24"/>
      <c r="Q224" s="21"/>
      <c r="R224" s="21"/>
      <c r="T224" s="25"/>
      <c r="V224" s="21"/>
      <c r="X224" s="141"/>
      <c r="Y224" s="141"/>
      <c r="AB224" s="141"/>
      <c r="AC224" s="141"/>
    </row>
    <row r="225" spans="1:32" ht="20.25" thickBot="1">
      <c r="A225" s="93" t="s">
        <v>22</v>
      </c>
      <c r="B225" s="94"/>
      <c r="C225" s="94"/>
      <c r="D225" s="94"/>
      <c r="E225" s="94"/>
      <c r="F225" s="94"/>
      <c r="G225" s="94"/>
      <c r="H225" s="94"/>
      <c r="I225" s="96" t="s">
        <v>59</v>
      </c>
      <c r="J225" s="94"/>
      <c r="K225" s="94"/>
      <c r="L225" s="94"/>
      <c r="O225" s="24"/>
      <c r="P225" s="24"/>
      <c r="Q225" s="21"/>
      <c r="R225" s="21"/>
      <c r="T225" s="25"/>
      <c r="V225" s="21"/>
      <c r="W225" s="101" t="str">
        <f>IF(COUNTIF(X:X,X225)&gt;1,"X","")</f>
        <v>X</v>
      </c>
      <c r="X225" s="105"/>
      <c r="Y225" s="105"/>
      <c r="Z225" s="197" t="str">
        <f>"PARTITE "&amp;A225</f>
        <v>PARTITE FINALE 1° e 2° POSTO</v>
      </c>
      <c r="AA225" s="198"/>
      <c r="AB225" s="198"/>
      <c r="AC225" s="198"/>
      <c r="AD225" s="198"/>
      <c r="AE225" s="198"/>
      <c r="AF225" s="199"/>
    </row>
    <row r="226" spans="1:32" ht="13.5" thickBot="1">
      <c r="A226" s="72" t="s">
        <v>74</v>
      </c>
      <c r="B226" s="73" t="s">
        <v>74</v>
      </c>
      <c r="C226" s="169"/>
      <c r="D226" s="191" t="s">
        <v>11</v>
      </c>
      <c r="E226" s="192"/>
      <c r="F226" s="167" t="s">
        <v>105</v>
      </c>
      <c r="G226" s="168" t="s">
        <v>106</v>
      </c>
      <c r="H226" s="34"/>
      <c r="I226" s="191" t="s">
        <v>24</v>
      </c>
      <c r="J226" s="193"/>
      <c r="K226" s="191" t="s">
        <v>104</v>
      </c>
      <c r="L226" s="192"/>
      <c r="O226" s="24"/>
      <c r="P226" s="24"/>
      <c r="Q226" s="21"/>
      <c r="R226" s="21"/>
      <c r="S226" s="25"/>
      <c r="T226" s="25"/>
      <c r="V226" s="21"/>
      <c r="W226" s="102"/>
      <c r="X226" s="106" t="s">
        <v>80</v>
      </c>
      <c r="Y226" s="106" t="s">
        <v>78</v>
      </c>
      <c r="Z226" s="106" t="s">
        <v>23</v>
      </c>
      <c r="AA226" s="106" t="s">
        <v>35</v>
      </c>
      <c r="AB226" s="143" t="s">
        <v>74</v>
      </c>
      <c r="AC226" s="143" t="s">
        <v>74</v>
      </c>
      <c r="AD226" s="205" t="s">
        <v>11</v>
      </c>
      <c r="AE226" s="206"/>
      <c r="AF226" s="106" t="s">
        <v>24</v>
      </c>
    </row>
    <row r="227" spans="1:32" ht="13.5" thickBot="1">
      <c r="A227" s="76" t="s">
        <v>118</v>
      </c>
      <c r="B227" s="170" t="str">
        <f>K222</f>
        <v>La Torre A.</v>
      </c>
      <c r="C227" s="175"/>
      <c r="D227" s="172">
        <v>3</v>
      </c>
      <c r="E227" s="80">
        <v>2</v>
      </c>
      <c r="F227" s="165" t="s">
        <v>196</v>
      </c>
      <c r="G227" s="166"/>
      <c r="H227" s="81"/>
      <c r="I227" s="189" t="s">
        <v>127</v>
      </c>
      <c r="J227" s="190">
        <v>1</v>
      </c>
      <c r="K227" s="189" t="str">
        <f>IF(D227&gt;E227,A227,IF(OR(D227=E227),"",B227))</f>
        <v>Longo</v>
      </c>
      <c r="L227" s="190"/>
      <c r="O227" s="24"/>
      <c r="P227" s="24"/>
      <c r="Q227" s="21"/>
      <c r="R227" s="21"/>
      <c r="S227" s="25"/>
      <c r="T227" s="25"/>
      <c r="V227" s="21"/>
      <c r="W227" s="103">
        <f>IF(COUNTIF(X:X,X227)&gt;1,"X","")</f>
      </c>
      <c r="X227" s="181">
        <f>Y227+Z227/100</f>
        <v>11.01</v>
      </c>
      <c r="Y227" s="144">
        <v>11</v>
      </c>
      <c r="Z227" s="144">
        <v>1</v>
      </c>
      <c r="AA227" s="145" t="s">
        <v>98</v>
      </c>
      <c r="AB227" s="146" t="str">
        <f>A227</f>
        <v>Longo</v>
      </c>
      <c r="AC227" s="147" t="str">
        <f>B227</f>
        <v>La Torre A.</v>
      </c>
      <c r="AD227" s="148"/>
      <c r="AE227" s="149"/>
      <c r="AF227" s="150" t="str">
        <f>I227</f>
        <v>Murabito</v>
      </c>
    </row>
    <row r="228" spans="15:29" ht="12.75">
      <c r="O228" s="24"/>
      <c r="P228" s="24"/>
      <c r="Q228" s="21"/>
      <c r="R228" s="21"/>
      <c r="S228" s="25"/>
      <c r="T228" s="25"/>
      <c r="V228" s="21"/>
      <c r="W228" s="21"/>
      <c r="X228" s="141"/>
      <c r="Y228" s="141"/>
      <c r="AB228" s="141"/>
      <c r="AC228" s="141"/>
    </row>
    <row r="229" spans="15:29" ht="12.75">
      <c r="O229" s="24"/>
      <c r="P229" s="24"/>
      <c r="Q229" s="21"/>
      <c r="R229" s="21"/>
      <c r="S229" s="25"/>
      <c r="T229" s="25"/>
      <c r="V229" s="21"/>
      <c r="X229" s="141"/>
      <c r="Y229" s="141"/>
      <c r="AB229" s="141"/>
      <c r="AC229" s="141"/>
    </row>
    <row r="230" spans="7:25" ht="12.75">
      <c r="G230" s="21"/>
      <c r="H230" s="21"/>
      <c r="O230" s="24"/>
      <c r="P230" s="24"/>
      <c r="Q230" s="21"/>
      <c r="R230" s="21"/>
      <c r="S230" s="25"/>
      <c r="T230" s="25"/>
      <c r="V230" s="21"/>
      <c r="W230" s="21"/>
      <c r="X230" s="141"/>
      <c r="Y230" s="141"/>
    </row>
    <row r="231" spans="15:29" ht="13.5" thickBot="1">
      <c r="O231" s="24"/>
      <c r="P231" s="24"/>
      <c r="Q231" s="21"/>
      <c r="R231" s="21"/>
      <c r="S231" s="25"/>
      <c r="T231" s="25"/>
      <c r="V231" s="21"/>
      <c r="X231" s="141"/>
      <c r="Y231" s="141"/>
      <c r="AB231" s="141"/>
      <c r="AC231" s="141"/>
    </row>
    <row r="232" spans="1:32" ht="20.25" thickBot="1">
      <c r="A232" s="97" t="s">
        <v>91</v>
      </c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9"/>
      <c r="O232" s="24"/>
      <c r="P232" s="24"/>
      <c r="Q232" s="21"/>
      <c r="R232" s="21"/>
      <c r="S232" s="25"/>
      <c r="T232" s="25"/>
      <c r="V232" s="21"/>
      <c r="W232" s="101" t="str">
        <f>IF(COUNTIF(X:X,X232)&gt;1,"X","")</f>
        <v>X</v>
      </c>
      <c r="X232" s="105"/>
      <c r="Y232" s="105"/>
      <c r="Z232" s="197" t="str">
        <f>"PARTITE "&amp;A232</f>
        <v>PARTITE FUTURE - BARRAGE</v>
      </c>
      <c r="AA232" s="198"/>
      <c r="AB232" s="198"/>
      <c r="AC232" s="198"/>
      <c r="AD232" s="198"/>
      <c r="AE232" s="198"/>
      <c r="AF232" s="199"/>
    </row>
    <row r="233" spans="1:32" ht="13.5" thickBot="1">
      <c r="A233" s="72" t="s">
        <v>74</v>
      </c>
      <c r="B233" s="73" t="s">
        <v>74</v>
      </c>
      <c r="C233" s="169"/>
      <c r="D233" s="191" t="s">
        <v>11</v>
      </c>
      <c r="E233" s="192"/>
      <c r="F233" s="167" t="s">
        <v>105</v>
      </c>
      <c r="G233" s="168" t="s">
        <v>106</v>
      </c>
      <c r="H233" s="34"/>
      <c r="I233" s="191" t="s">
        <v>24</v>
      </c>
      <c r="J233" s="193"/>
      <c r="K233" s="191" t="s">
        <v>104</v>
      </c>
      <c r="L233" s="192"/>
      <c r="O233" s="24"/>
      <c r="P233" s="24"/>
      <c r="Q233" s="21"/>
      <c r="R233" s="21"/>
      <c r="S233" s="25"/>
      <c r="T233" s="25"/>
      <c r="V233" s="21"/>
      <c r="W233" s="102"/>
      <c r="X233" s="106" t="s">
        <v>80</v>
      </c>
      <c r="Y233" s="106" t="s">
        <v>78</v>
      </c>
      <c r="Z233" s="106" t="s">
        <v>23</v>
      </c>
      <c r="AA233" s="106" t="s">
        <v>35</v>
      </c>
      <c r="AB233" s="143" t="s">
        <v>74</v>
      </c>
      <c r="AC233" s="143" t="s">
        <v>74</v>
      </c>
      <c r="AD233" s="205" t="s">
        <v>11</v>
      </c>
      <c r="AE233" s="206"/>
      <c r="AF233" s="106" t="s">
        <v>24</v>
      </c>
    </row>
    <row r="234" spans="1:32" ht="12.75">
      <c r="A234" s="76" t="str">
        <f>L7</f>
        <v>Giliberto</v>
      </c>
      <c r="B234" s="170" t="s">
        <v>108</v>
      </c>
      <c r="C234" s="175"/>
      <c r="D234" s="172"/>
      <c r="E234" s="80"/>
      <c r="F234" s="165"/>
      <c r="G234" s="166"/>
      <c r="H234" s="81"/>
      <c r="I234" s="189"/>
      <c r="J234" s="190"/>
      <c r="K234" s="189" t="str">
        <f aca="true" t="shared" si="147" ref="K234:K249">IF(B234="-",A234,IF(D234&gt;E234,A234,IF(OR(D234=E234),"",B234)))</f>
        <v>Giliberto</v>
      </c>
      <c r="L234" s="190"/>
      <c r="O234" s="24"/>
      <c r="P234" s="24"/>
      <c r="Q234" s="21"/>
      <c r="R234" s="21"/>
      <c r="S234" s="25"/>
      <c r="T234" s="25"/>
      <c r="V234" s="21"/>
      <c r="W234" s="102"/>
      <c r="X234" s="179">
        <f aca="true" t="shared" si="148" ref="X234:X249">Y234+Z234/100</f>
        <v>0</v>
      </c>
      <c r="Y234" s="109"/>
      <c r="Z234" s="109"/>
      <c r="AA234" s="110" t="s">
        <v>87</v>
      </c>
      <c r="AB234" s="111" t="str">
        <f aca="true" t="shared" si="149" ref="AB234:AB249">A234</f>
        <v>Giliberto</v>
      </c>
      <c r="AC234" s="112" t="str">
        <f aca="true" t="shared" si="150" ref="AC234:AC249">B234</f>
        <v>-</v>
      </c>
      <c r="AD234" s="113"/>
      <c r="AE234" s="114"/>
      <c r="AF234" s="115">
        <f aca="true" t="shared" si="151" ref="AF234:AF249">I234</f>
        <v>0</v>
      </c>
    </row>
    <row r="235" spans="1:32" ht="13.5" thickBot="1">
      <c r="A235" s="82" t="str">
        <f>L31</f>
        <v>Diletti</v>
      </c>
      <c r="B235" s="171" t="s">
        <v>108</v>
      </c>
      <c r="C235" s="176"/>
      <c r="D235" s="173"/>
      <c r="E235" s="85"/>
      <c r="F235" s="163"/>
      <c r="G235" s="85"/>
      <c r="H235" s="81"/>
      <c r="I235" s="187"/>
      <c r="J235" s="188"/>
      <c r="K235" s="187" t="str">
        <f t="shared" si="147"/>
        <v>Diletti</v>
      </c>
      <c r="L235" s="188"/>
      <c r="O235" s="24"/>
      <c r="P235" s="24"/>
      <c r="Q235" s="21"/>
      <c r="R235" s="21"/>
      <c r="S235" s="25"/>
      <c r="T235" s="25"/>
      <c r="V235" s="21"/>
      <c r="W235" s="102"/>
      <c r="X235" s="180">
        <f t="shared" si="148"/>
        <v>0</v>
      </c>
      <c r="Y235" s="117"/>
      <c r="Z235" s="117"/>
      <c r="AA235" s="118" t="s">
        <v>87</v>
      </c>
      <c r="AB235" s="119" t="str">
        <f t="shared" si="149"/>
        <v>Diletti</v>
      </c>
      <c r="AC235" s="120" t="str">
        <f t="shared" si="150"/>
        <v>-</v>
      </c>
      <c r="AD235" s="121"/>
      <c r="AE235" s="122"/>
      <c r="AF235" s="123">
        <f t="shared" si="151"/>
        <v>0</v>
      </c>
    </row>
    <row r="236" spans="1:32" ht="12.75">
      <c r="A236" s="76" t="str">
        <f>L50</f>
        <v>Frollo</v>
      </c>
      <c r="B236" s="170" t="s">
        <v>108</v>
      </c>
      <c r="C236" s="176"/>
      <c r="D236" s="172"/>
      <c r="E236" s="80"/>
      <c r="F236" s="165"/>
      <c r="G236" s="166"/>
      <c r="H236" s="81"/>
      <c r="I236" s="189"/>
      <c r="J236" s="190"/>
      <c r="K236" s="189" t="str">
        <f t="shared" si="147"/>
        <v>Frollo</v>
      </c>
      <c r="L236" s="190"/>
      <c r="O236" s="24"/>
      <c r="P236" s="24"/>
      <c r="Q236" s="21"/>
      <c r="R236" s="21"/>
      <c r="S236" s="25"/>
      <c r="T236" s="25"/>
      <c r="V236" s="21"/>
      <c r="W236" s="102"/>
      <c r="X236" s="179">
        <f t="shared" si="148"/>
        <v>0</v>
      </c>
      <c r="Y236" s="109"/>
      <c r="Z236" s="109"/>
      <c r="AA236" s="110" t="s">
        <v>87</v>
      </c>
      <c r="AB236" s="111" t="str">
        <f t="shared" si="149"/>
        <v>Frollo</v>
      </c>
      <c r="AC236" s="112" t="str">
        <f t="shared" si="150"/>
        <v>-</v>
      </c>
      <c r="AD236" s="113"/>
      <c r="AE236" s="114"/>
      <c r="AF236" s="115">
        <f t="shared" si="151"/>
        <v>0</v>
      </c>
    </row>
    <row r="237" spans="1:32" ht="13.5" thickBot="1">
      <c r="A237" s="82" t="str">
        <f>L69</f>
        <v>Riccobene</v>
      </c>
      <c r="B237" s="171" t="s">
        <v>108</v>
      </c>
      <c r="C237" s="176"/>
      <c r="D237" s="173"/>
      <c r="E237" s="85"/>
      <c r="F237" s="163"/>
      <c r="G237" s="85"/>
      <c r="H237" s="81"/>
      <c r="I237" s="187"/>
      <c r="J237" s="188"/>
      <c r="K237" s="187" t="str">
        <f t="shared" si="147"/>
        <v>Riccobene</v>
      </c>
      <c r="L237" s="188"/>
      <c r="O237" s="24"/>
      <c r="P237" s="24"/>
      <c r="Q237" s="21"/>
      <c r="R237" s="21"/>
      <c r="S237" s="25"/>
      <c r="T237" s="25"/>
      <c r="V237" s="21"/>
      <c r="W237" s="102"/>
      <c r="X237" s="180">
        <f t="shared" si="148"/>
        <v>0</v>
      </c>
      <c r="Y237" s="117"/>
      <c r="Z237" s="117"/>
      <c r="AA237" s="118" t="s">
        <v>87</v>
      </c>
      <c r="AB237" s="119" t="str">
        <f t="shared" si="149"/>
        <v>Riccobene</v>
      </c>
      <c r="AC237" s="120" t="str">
        <f t="shared" si="150"/>
        <v>-</v>
      </c>
      <c r="AD237" s="121"/>
      <c r="AE237" s="122"/>
      <c r="AF237" s="123">
        <f t="shared" si="151"/>
        <v>0</v>
      </c>
    </row>
    <row r="238" spans="1:32" ht="12.75">
      <c r="A238" s="76" t="str">
        <f>L88</f>
        <v>Lo Cascio Gius</v>
      </c>
      <c r="B238" s="170" t="s">
        <v>108</v>
      </c>
      <c r="C238" s="176"/>
      <c r="D238" s="172"/>
      <c r="E238" s="80"/>
      <c r="F238" s="165"/>
      <c r="G238" s="166"/>
      <c r="H238" s="81"/>
      <c r="I238" s="189"/>
      <c r="J238" s="190"/>
      <c r="K238" s="189" t="str">
        <f t="shared" si="147"/>
        <v>Lo Cascio Gius</v>
      </c>
      <c r="L238" s="190"/>
      <c r="O238" s="24"/>
      <c r="P238" s="24"/>
      <c r="Q238" s="21"/>
      <c r="R238" s="21"/>
      <c r="S238" s="25"/>
      <c r="T238" s="25"/>
      <c r="V238" s="21"/>
      <c r="W238" s="102"/>
      <c r="X238" s="179">
        <f t="shared" si="148"/>
        <v>0</v>
      </c>
      <c r="Y238" s="109"/>
      <c r="Z238" s="109"/>
      <c r="AA238" s="110" t="s">
        <v>87</v>
      </c>
      <c r="AB238" s="111" t="str">
        <f t="shared" si="149"/>
        <v>Lo Cascio Gius</v>
      </c>
      <c r="AC238" s="112" t="str">
        <f t="shared" si="150"/>
        <v>-</v>
      </c>
      <c r="AD238" s="113"/>
      <c r="AE238" s="114"/>
      <c r="AF238" s="115">
        <f t="shared" si="151"/>
        <v>0</v>
      </c>
    </row>
    <row r="239" spans="1:32" ht="13.5" thickBot="1">
      <c r="A239" s="82" t="str">
        <f>L107</f>
        <v>La Torre F.</v>
      </c>
      <c r="B239" s="171" t="s">
        <v>108</v>
      </c>
      <c r="C239" s="176"/>
      <c r="D239" s="173"/>
      <c r="E239" s="85"/>
      <c r="F239" s="163"/>
      <c r="G239" s="85"/>
      <c r="H239" s="81"/>
      <c r="I239" s="187"/>
      <c r="J239" s="188"/>
      <c r="K239" s="187" t="str">
        <f t="shared" si="147"/>
        <v>La Torre F.</v>
      </c>
      <c r="L239" s="188"/>
      <c r="O239" s="24"/>
      <c r="P239" s="24"/>
      <c r="Q239" s="21"/>
      <c r="R239" s="21"/>
      <c r="S239" s="25"/>
      <c r="T239" s="25"/>
      <c r="V239" s="21"/>
      <c r="W239" s="102"/>
      <c r="X239" s="180">
        <f t="shared" si="148"/>
        <v>0</v>
      </c>
      <c r="Y239" s="117"/>
      <c r="Z239" s="117"/>
      <c r="AA239" s="118" t="s">
        <v>87</v>
      </c>
      <c r="AB239" s="119" t="str">
        <f t="shared" si="149"/>
        <v>La Torre F.</v>
      </c>
      <c r="AC239" s="120" t="str">
        <f t="shared" si="150"/>
        <v>-</v>
      </c>
      <c r="AD239" s="121"/>
      <c r="AE239" s="122"/>
      <c r="AF239" s="123">
        <f t="shared" si="151"/>
        <v>0</v>
      </c>
    </row>
    <row r="240" spans="1:32" ht="12.75">
      <c r="A240" s="76" t="str">
        <f>L126</f>
        <v>Squaddara F.</v>
      </c>
      <c r="B240" s="170" t="s">
        <v>108</v>
      </c>
      <c r="C240" s="176"/>
      <c r="D240" s="172"/>
      <c r="E240" s="80"/>
      <c r="F240" s="165"/>
      <c r="G240" s="166"/>
      <c r="H240" s="81"/>
      <c r="I240" s="189"/>
      <c r="J240" s="190"/>
      <c r="K240" s="189" t="str">
        <f t="shared" si="147"/>
        <v>Squaddara F.</v>
      </c>
      <c r="L240" s="190"/>
      <c r="O240" s="24"/>
      <c r="P240" s="24"/>
      <c r="Q240" s="21"/>
      <c r="R240" s="21"/>
      <c r="S240" s="25"/>
      <c r="T240" s="25"/>
      <c r="V240" s="21"/>
      <c r="W240" s="102"/>
      <c r="X240" s="179">
        <f t="shared" si="148"/>
        <v>0</v>
      </c>
      <c r="Y240" s="109"/>
      <c r="Z240" s="109"/>
      <c r="AA240" s="110" t="s">
        <v>87</v>
      </c>
      <c r="AB240" s="111" t="str">
        <f t="shared" si="149"/>
        <v>Squaddara F.</v>
      </c>
      <c r="AC240" s="112" t="str">
        <f t="shared" si="150"/>
        <v>-</v>
      </c>
      <c r="AD240" s="113"/>
      <c r="AE240" s="114"/>
      <c r="AF240" s="115">
        <f t="shared" si="151"/>
        <v>0</v>
      </c>
    </row>
    <row r="241" spans="1:32" ht="13.5" thickBot="1">
      <c r="A241" s="82" t="str">
        <f>L145</f>
        <v>Cannavò</v>
      </c>
      <c r="B241" s="171" t="s">
        <v>108</v>
      </c>
      <c r="C241" s="176"/>
      <c r="D241" s="173"/>
      <c r="E241" s="85"/>
      <c r="F241" s="163"/>
      <c r="G241" s="85"/>
      <c r="H241" s="81"/>
      <c r="I241" s="187"/>
      <c r="J241" s="188"/>
      <c r="K241" s="187" t="str">
        <f t="shared" si="147"/>
        <v>Cannavò</v>
      </c>
      <c r="L241" s="188"/>
      <c r="O241" s="24"/>
      <c r="P241" s="24"/>
      <c r="Q241" s="21"/>
      <c r="R241" s="21"/>
      <c r="S241" s="25"/>
      <c r="T241" s="25"/>
      <c r="V241" s="21"/>
      <c r="W241" s="102"/>
      <c r="X241" s="180">
        <f t="shared" si="148"/>
        <v>0</v>
      </c>
      <c r="Y241" s="117"/>
      <c r="Z241" s="117"/>
      <c r="AA241" s="118" t="s">
        <v>87</v>
      </c>
      <c r="AB241" s="119" t="str">
        <f t="shared" si="149"/>
        <v>Cannavò</v>
      </c>
      <c r="AC241" s="120" t="str">
        <f t="shared" si="150"/>
        <v>-</v>
      </c>
      <c r="AD241" s="121"/>
      <c r="AE241" s="122"/>
      <c r="AF241" s="123">
        <f t="shared" si="151"/>
        <v>0</v>
      </c>
    </row>
    <row r="242" spans="1:32" ht="12.75">
      <c r="A242" s="76" t="str">
        <f>L164</f>
        <v>Natoli R.</v>
      </c>
      <c r="B242" s="170" t="s">
        <v>108</v>
      </c>
      <c r="C242" s="177"/>
      <c r="D242" s="172"/>
      <c r="E242" s="80"/>
      <c r="F242" s="165"/>
      <c r="G242" s="166"/>
      <c r="H242" s="81"/>
      <c r="I242" s="189"/>
      <c r="J242" s="190"/>
      <c r="K242" s="189" t="str">
        <f t="shared" si="147"/>
        <v>Natoli R.</v>
      </c>
      <c r="L242" s="190"/>
      <c r="O242" s="24"/>
      <c r="P242" s="24"/>
      <c r="Q242" s="21"/>
      <c r="R242" s="21"/>
      <c r="S242" s="25"/>
      <c r="T242" s="25"/>
      <c r="V242" s="21"/>
      <c r="W242" s="102"/>
      <c r="X242" s="179">
        <f t="shared" si="148"/>
        <v>0</v>
      </c>
      <c r="Y242" s="109"/>
      <c r="Z242" s="109"/>
      <c r="AA242" s="110" t="s">
        <v>87</v>
      </c>
      <c r="AB242" s="111" t="str">
        <f t="shared" si="149"/>
        <v>Natoli R.</v>
      </c>
      <c r="AC242" s="112" t="str">
        <f t="shared" si="150"/>
        <v>-</v>
      </c>
      <c r="AD242" s="113"/>
      <c r="AE242" s="114"/>
      <c r="AF242" s="115">
        <f t="shared" si="151"/>
        <v>0</v>
      </c>
    </row>
    <row r="243" spans="1:32" ht="13.5" thickBot="1">
      <c r="A243" s="82" t="str">
        <f>L8</f>
        <v>Calabrò</v>
      </c>
      <c r="B243" s="171" t="s">
        <v>108</v>
      </c>
      <c r="C243" s="177"/>
      <c r="D243" s="173"/>
      <c r="E243" s="85"/>
      <c r="F243" s="163"/>
      <c r="G243" s="85"/>
      <c r="H243" s="81"/>
      <c r="I243" s="187"/>
      <c r="J243" s="188"/>
      <c r="K243" s="187" t="str">
        <f t="shared" si="147"/>
        <v>Calabrò</v>
      </c>
      <c r="L243" s="188"/>
      <c r="O243" s="24"/>
      <c r="P243" s="24"/>
      <c r="Q243" s="21"/>
      <c r="R243" s="21"/>
      <c r="S243" s="25"/>
      <c r="T243" s="25"/>
      <c r="V243" s="21"/>
      <c r="W243" s="102"/>
      <c r="X243" s="180">
        <f t="shared" si="148"/>
        <v>0</v>
      </c>
      <c r="Y243" s="117"/>
      <c r="Z243" s="117"/>
      <c r="AA243" s="118" t="s">
        <v>87</v>
      </c>
      <c r="AB243" s="119" t="str">
        <f t="shared" si="149"/>
        <v>Calabrò</v>
      </c>
      <c r="AC243" s="120" t="str">
        <f t="shared" si="150"/>
        <v>-</v>
      </c>
      <c r="AD243" s="121"/>
      <c r="AE243" s="122"/>
      <c r="AF243" s="123">
        <f t="shared" si="151"/>
        <v>0</v>
      </c>
    </row>
    <row r="244" spans="1:32" ht="12.75">
      <c r="A244" s="76" t="str">
        <f>L32</f>
        <v>Squaddara G.</v>
      </c>
      <c r="B244" s="170" t="s">
        <v>108</v>
      </c>
      <c r="C244" s="177"/>
      <c r="D244" s="172"/>
      <c r="E244" s="80"/>
      <c r="F244" s="165"/>
      <c r="G244" s="166"/>
      <c r="H244" s="81"/>
      <c r="I244" s="189"/>
      <c r="J244" s="190"/>
      <c r="K244" s="189" t="str">
        <f t="shared" si="147"/>
        <v>Squaddara G.</v>
      </c>
      <c r="L244" s="190"/>
      <c r="O244" s="24"/>
      <c r="P244" s="24"/>
      <c r="Q244" s="21"/>
      <c r="R244" s="21"/>
      <c r="S244" s="25"/>
      <c r="T244" s="25"/>
      <c r="V244" s="21"/>
      <c r="W244" s="102"/>
      <c r="X244" s="179">
        <f t="shared" si="148"/>
        <v>0</v>
      </c>
      <c r="Y244" s="109"/>
      <c r="Z244" s="109"/>
      <c r="AA244" s="110" t="s">
        <v>87</v>
      </c>
      <c r="AB244" s="111" t="str">
        <f t="shared" si="149"/>
        <v>Squaddara G.</v>
      </c>
      <c r="AC244" s="112" t="str">
        <f t="shared" si="150"/>
        <v>-</v>
      </c>
      <c r="AD244" s="113"/>
      <c r="AE244" s="114"/>
      <c r="AF244" s="115">
        <f t="shared" si="151"/>
        <v>0</v>
      </c>
    </row>
    <row r="245" spans="1:32" ht="13.5" thickBot="1">
      <c r="A245" s="82" t="str">
        <f>L51</f>
        <v>Natoli C.</v>
      </c>
      <c r="B245" s="171" t="s">
        <v>108</v>
      </c>
      <c r="C245" s="177"/>
      <c r="D245" s="173"/>
      <c r="E245" s="85"/>
      <c r="F245" s="163"/>
      <c r="G245" s="85"/>
      <c r="H245" s="81"/>
      <c r="I245" s="187"/>
      <c r="J245" s="188"/>
      <c r="K245" s="187" t="str">
        <f t="shared" si="147"/>
        <v>Natoli C.</v>
      </c>
      <c r="L245" s="188"/>
      <c r="O245" s="24"/>
      <c r="P245" s="24"/>
      <c r="Q245" s="21"/>
      <c r="R245" s="21"/>
      <c r="S245" s="25"/>
      <c r="T245" s="25"/>
      <c r="V245" s="21"/>
      <c r="W245" s="102"/>
      <c r="X245" s="180">
        <f t="shared" si="148"/>
        <v>0</v>
      </c>
      <c r="Y245" s="117"/>
      <c r="Z245" s="117"/>
      <c r="AA245" s="118" t="s">
        <v>87</v>
      </c>
      <c r="AB245" s="119" t="str">
        <f t="shared" si="149"/>
        <v>Natoli C.</v>
      </c>
      <c r="AC245" s="120" t="str">
        <f t="shared" si="150"/>
        <v>-</v>
      </c>
      <c r="AD245" s="121"/>
      <c r="AE245" s="122"/>
      <c r="AF245" s="123">
        <f t="shared" si="151"/>
        <v>0</v>
      </c>
    </row>
    <row r="246" spans="1:32" ht="12.75">
      <c r="A246" s="76" t="str">
        <f>L70</f>
        <v>Giuffrè</v>
      </c>
      <c r="B246" s="170">
        <f>L9</f>
        <v>0</v>
      </c>
      <c r="C246" s="177"/>
      <c r="D246" s="172"/>
      <c r="E246" s="80"/>
      <c r="F246" s="165"/>
      <c r="G246" s="166"/>
      <c r="H246" s="81"/>
      <c r="I246" s="189"/>
      <c r="J246" s="190"/>
      <c r="K246" s="189">
        <f t="shared" si="147"/>
      </c>
      <c r="L246" s="190"/>
      <c r="O246" s="24"/>
      <c r="P246" s="24"/>
      <c r="Q246" s="21"/>
      <c r="R246" s="21"/>
      <c r="S246" s="25"/>
      <c r="T246" s="25"/>
      <c r="V246" s="21"/>
      <c r="W246" s="102">
        <f>IF(COUNTIF(X:X,X246)&gt;1,"X","")</f>
      </c>
      <c r="X246" s="179">
        <f t="shared" si="148"/>
        <v>7.05</v>
      </c>
      <c r="Y246" s="109">
        <v>7</v>
      </c>
      <c r="Z246" s="109">
        <v>5</v>
      </c>
      <c r="AA246" s="110" t="s">
        <v>87</v>
      </c>
      <c r="AB246" s="111" t="str">
        <f t="shared" si="149"/>
        <v>Giuffrè</v>
      </c>
      <c r="AC246" s="112">
        <f t="shared" si="150"/>
        <v>0</v>
      </c>
      <c r="AD246" s="113"/>
      <c r="AE246" s="114"/>
      <c r="AF246" s="115">
        <f t="shared" si="151"/>
        <v>0</v>
      </c>
    </row>
    <row r="247" spans="1:32" ht="13.5" thickBot="1">
      <c r="A247" s="82" t="str">
        <f>L89</f>
        <v>Currò S.</v>
      </c>
      <c r="B247" s="171" t="str">
        <f>L165</f>
        <v>Chiara</v>
      </c>
      <c r="C247" s="177"/>
      <c r="D247" s="173"/>
      <c r="E247" s="85"/>
      <c r="F247" s="163"/>
      <c r="G247" s="85"/>
      <c r="H247" s="81"/>
      <c r="I247" s="187"/>
      <c r="J247" s="188"/>
      <c r="K247" s="187">
        <f t="shared" si="147"/>
      </c>
      <c r="L247" s="188"/>
      <c r="O247" s="24"/>
      <c r="P247" s="24"/>
      <c r="V247" s="21"/>
      <c r="W247" s="102">
        <f>IF(COUNTIF(X:X,X247)&gt;1,"X","")</f>
      </c>
      <c r="X247" s="180">
        <f t="shared" si="148"/>
        <v>7.06</v>
      </c>
      <c r="Y247" s="117">
        <v>7</v>
      </c>
      <c r="Z247" s="117">
        <v>6</v>
      </c>
      <c r="AA247" s="118" t="s">
        <v>87</v>
      </c>
      <c r="AB247" s="119" t="str">
        <f t="shared" si="149"/>
        <v>Currò S.</v>
      </c>
      <c r="AC247" s="120" t="str">
        <f t="shared" si="150"/>
        <v>Chiara</v>
      </c>
      <c r="AD247" s="121"/>
      <c r="AE247" s="122"/>
      <c r="AF247" s="123">
        <f t="shared" si="151"/>
        <v>0</v>
      </c>
    </row>
    <row r="248" spans="1:32" ht="12.75">
      <c r="A248" s="76" t="str">
        <f>L108</f>
        <v>Trimboli</v>
      </c>
      <c r="B248" s="170" t="str">
        <f>L165</f>
        <v>Chiara</v>
      </c>
      <c r="C248" s="177"/>
      <c r="D248" s="172"/>
      <c r="E248" s="80"/>
      <c r="F248" s="165"/>
      <c r="G248" s="166"/>
      <c r="H248" s="81"/>
      <c r="I248" s="189"/>
      <c r="J248" s="190"/>
      <c r="K248" s="189">
        <f t="shared" si="147"/>
      </c>
      <c r="L248" s="190"/>
      <c r="O248" s="24"/>
      <c r="P248" s="24"/>
      <c r="V248" s="21"/>
      <c r="W248" s="102">
        <f>IF(COUNTIF(X:X,X248)&gt;1,"X","")</f>
      </c>
      <c r="X248" s="179">
        <f t="shared" si="148"/>
        <v>7.07</v>
      </c>
      <c r="Y248" s="109">
        <v>7</v>
      </c>
      <c r="Z248" s="109">
        <v>7</v>
      </c>
      <c r="AA248" s="110" t="s">
        <v>87</v>
      </c>
      <c r="AB248" s="111" t="str">
        <f t="shared" si="149"/>
        <v>Trimboli</v>
      </c>
      <c r="AC248" s="112" t="str">
        <f t="shared" si="150"/>
        <v>Chiara</v>
      </c>
      <c r="AD248" s="113"/>
      <c r="AE248" s="114"/>
      <c r="AF248" s="115">
        <f t="shared" si="151"/>
        <v>0</v>
      </c>
    </row>
    <row r="249" spans="1:32" ht="13.5" thickBot="1">
      <c r="A249" s="82" t="str">
        <f>L127</f>
        <v>Lo  Presti R.</v>
      </c>
      <c r="B249" s="171" t="str">
        <f>L146</f>
        <v>Pisasale</v>
      </c>
      <c r="C249" s="174"/>
      <c r="D249" s="173"/>
      <c r="E249" s="85"/>
      <c r="F249" s="163"/>
      <c r="G249" s="85"/>
      <c r="H249" s="81"/>
      <c r="I249" s="187"/>
      <c r="J249" s="188"/>
      <c r="K249" s="187">
        <f t="shared" si="147"/>
      </c>
      <c r="L249" s="188"/>
      <c r="O249" s="24"/>
      <c r="P249" s="24"/>
      <c r="V249" s="21"/>
      <c r="W249" s="103">
        <f>IF(COUNTIF(X:X,X249)&gt;1,"X","")</f>
      </c>
      <c r="X249" s="180">
        <f t="shared" si="148"/>
        <v>7.08</v>
      </c>
      <c r="Y249" s="117">
        <v>7</v>
      </c>
      <c r="Z249" s="117">
        <v>8</v>
      </c>
      <c r="AA249" s="118" t="s">
        <v>87</v>
      </c>
      <c r="AB249" s="119" t="str">
        <f t="shared" si="149"/>
        <v>Lo  Presti R.</v>
      </c>
      <c r="AC249" s="120" t="str">
        <f t="shared" si="150"/>
        <v>Pisasale</v>
      </c>
      <c r="AD249" s="121"/>
      <c r="AE249" s="122"/>
      <c r="AF249" s="123">
        <f t="shared" si="151"/>
        <v>0</v>
      </c>
    </row>
    <row r="250" spans="13:32" ht="12.75">
      <c r="M250" s="24"/>
      <c r="O250" s="24"/>
      <c r="P250" s="24"/>
      <c r="V250" s="21"/>
      <c r="Z250" s="128"/>
      <c r="AA250" s="128"/>
      <c r="AB250" s="128"/>
      <c r="AC250" s="128"/>
      <c r="AD250" s="128"/>
      <c r="AE250" s="128"/>
      <c r="AF250" s="128"/>
    </row>
    <row r="251" spans="13:32" ht="13.5" thickBot="1">
      <c r="M251" s="24"/>
      <c r="O251" s="24"/>
      <c r="P251" s="24"/>
      <c r="V251" s="21"/>
      <c r="Z251" s="128"/>
      <c r="AA251" s="128"/>
      <c r="AB251" s="128"/>
      <c r="AC251" s="128"/>
      <c r="AD251" s="128"/>
      <c r="AE251" s="128"/>
      <c r="AF251" s="128"/>
    </row>
    <row r="252" spans="1:32" ht="20.25" thickBot="1">
      <c r="A252" s="97" t="s">
        <v>109</v>
      </c>
      <c r="B252" s="98"/>
      <c r="C252" s="98"/>
      <c r="D252" s="98"/>
      <c r="E252" s="98"/>
      <c r="F252" s="98"/>
      <c r="G252" s="98"/>
      <c r="H252" s="98"/>
      <c r="I252" s="98" t="s">
        <v>57</v>
      </c>
      <c r="J252" s="98"/>
      <c r="K252" s="98"/>
      <c r="L252" s="99"/>
      <c r="O252" s="24"/>
      <c r="P252" s="24"/>
      <c r="V252" s="21"/>
      <c r="W252" s="101" t="str">
        <f>IF(COUNTIF(X:X,X252)&gt;1,"X","")</f>
        <v>X</v>
      </c>
      <c r="X252" s="105"/>
      <c r="Y252" s="105"/>
      <c r="Z252" s="197" t="str">
        <f>"PARTITE "&amp;A252</f>
        <v>PARTITE FUTURE - OTTAVI DI FINALE</v>
      </c>
      <c r="AA252" s="198"/>
      <c r="AB252" s="198"/>
      <c r="AC252" s="198"/>
      <c r="AD252" s="198"/>
      <c r="AE252" s="198"/>
      <c r="AF252" s="199"/>
    </row>
    <row r="253" spans="1:32" ht="13.5" thickBot="1">
      <c r="A253" s="72" t="s">
        <v>74</v>
      </c>
      <c r="B253" s="73" t="s">
        <v>74</v>
      </c>
      <c r="C253" s="169"/>
      <c r="D253" s="191" t="s">
        <v>11</v>
      </c>
      <c r="E253" s="192"/>
      <c r="F253" s="167" t="s">
        <v>105</v>
      </c>
      <c r="G253" s="168" t="s">
        <v>106</v>
      </c>
      <c r="H253" s="34"/>
      <c r="I253" s="191" t="s">
        <v>24</v>
      </c>
      <c r="J253" s="193"/>
      <c r="K253" s="191" t="s">
        <v>104</v>
      </c>
      <c r="L253" s="192"/>
      <c r="O253" s="24"/>
      <c r="P253" s="24"/>
      <c r="V253" s="21"/>
      <c r="W253" s="102"/>
      <c r="X253" s="106" t="s">
        <v>80</v>
      </c>
      <c r="Y253" s="106" t="s">
        <v>78</v>
      </c>
      <c r="Z253" s="106" t="s">
        <v>23</v>
      </c>
      <c r="AA253" s="106" t="s">
        <v>35</v>
      </c>
      <c r="AB253" s="143" t="s">
        <v>74</v>
      </c>
      <c r="AC253" s="143" t="s">
        <v>74</v>
      </c>
      <c r="AD253" s="205" t="s">
        <v>11</v>
      </c>
      <c r="AE253" s="206"/>
      <c r="AF253" s="106" t="s">
        <v>24</v>
      </c>
    </row>
    <row r="254" spans="1:32" ht="12.75">
      <c r="A254" s="76" t="str">
        <f>K234</f>
        <v>Giliberto</v>
      </c>
      <c r="B254" s="170">
        <f>K249</f>
      </c>
      <c r="C254" s="175"/>
      <c r="D254" s="172"/>
      <c r="E254" s="80"/>
      <c r="F254" s="165"/>
      <c r="G254" s="166"/>
      <c r="H254" s="81"/>
      <c r="I254" s="189">
        <f>L65</f>
        <v>0</v>
      </c>
      <c r="J254" s="190">
        <v>1</v>
      </c>
      <c r="K254" s="189">
        <f aca="true" t="shared" si="152" ref="K254:K261">IF(D254&gt;E254,A254,IF(OR(D254=E254),"",B254))</f>
      </c>
      <c r="L254" s="204"/>
      <c r="O254" s="24"/>
      <c r="P254" s="24"/>
      <c r="V254" s="21"/>
      <c r="W254" s="102">
        <f>IF(COUNTIF(X:X,X254)&gt;1,"X","")</f>
      </c>
      <c r="X254" s="179">
        <f>Y254+Z254/100</f>
        <v>9.05</v>
      </c>
      <c r="Y254" s="109">
        <v>9</v>
      </c>
      <c r="Z254" s="109">
        <v>5</v>
      </c>
      <c r="AA254" s="110" t="s">
        <v>95</v>
      </c>
      <c r="AB254" s="111" t="str">
        <f>A254</f>
        <v>Giliberto</v>
      </c>
      <c r="AC254" s="112">
        <f>D254</f>
        <v>0</v>
      </c>
      <c r="AD254" s="113"/>
      <c r="AE254" s="114"/>
      <c r="AF254" s="115" t="e">
        <f>#REF!</f>
        <v>#REF!</v>
      </c>
    </row>
    <row r="255" spans="1:32" ht="13.5" thickBot="1">
      <c r="A255" s="82" t="str">
        <f aca="true" t="shared" si="153" ref="A255:A261">K235</f>
        <v>Diletti</v>
      </c>
      <c r="B255" s="171">
        <f>K248</f>
      </c>
      <c r="C255" s="176"/>
      <c r="D255" s="173"/>
      <c r="E255" s="85"/>
      <c r="F255" s="163"/>
      <c r="G255" s="85"/>
      <c r="H255" s="81"/>
      <c r="I255" s="187">
        <f>L84</f>
        <v>0</v>
      </c>
      <c r="J255" s="188">
        <v>2</v>
      </c>
      <c r="K255" s="187">
        <f t="shared" si="152"/>
      </c>
      <c r="L255" s="196"/>
      <c r="O255" s="24"/>
      <c r="P255" s="24"/>
      <c r="V255" s="21"/>
      <c r="W255" s="102">
        <f>IF(COUNTIF(X:X,X255)&gt;1,"X","")</f>
      </c>
      <c r="X255" s="180">
        <f>Y255+Z255/100</f>
        <v>9.06</v>
      </c>
      <c r="Y255" s="117">
        <v>9</v>
      </c>
      <c r="Z255" s="117">
        <v>6</v>
      </c>
      <c r="AA255" s="118" t="s">
        <v>95</v>
      </c>
      <c r="AB255" s="119" t="str">
        <f>A255</f>
        <v>Diletti</v>
      </c>
      <c r="AC255" s="120">
        <f>D255</f>
        <v>0</v>
      </c>
      <c r="AD255" s="121"/>
      <c r="AE255" s="122"/>
      <c r="AF255" s="123" t="e">
        <f>#REF!</f>
        <v>#REF!</v>
      </c>
    </row>
    <row r="256" spans="1:32" ht="12.75">
      <c r="A256" s="76" t="str">
        <f t="shared" si="153"/>
        <v>Frollo</v>
      </c>
      <c r="B256" s="170">
        <f>K247</f>
      </c>
      <c r="C256" s="176"/>
      <c r="D256" s="172"/>
      <c r="E256" s="80"/>
      <c r="F256" s="165"/>
      <c r="G256" s="166"/>
      <c r="H256" s="81"/>
      <c r="I256" s="189">
        <f>L103</f>
        <v>0</v>
      </c>
      <c r="J256" s="190">
        <v>3</v>
      </c>
      <c r="K256" s="189">
        <f t="shared" si="152"/>
      </c>
      <c r="L256" s="204"/>
      <c r="O256" s="24"/>
      <c r="P256" s="24"/>
      <c r="V256" s="21"/>
      <c r="W256" s="102">
        <f>IF(COUNTIF(X:X,X256)&gt;1,"X","")</f>
      </c>
      <c r="X256" s="179">
        <f>Y256+Z256/100</f>
        <v>9.07</v>
      </c>
      <c r="Y256" s="109">
        <v>9</v>
      </c>
      <c r="Z256" s="109">
        <v>7</v>
      </c>
      <c r="AA256" s="110" t="s">
        <v>95</v>
      </c>
      <c r="AB256" s="111" t="str">
        <f>A256</f>
        <v>Frollo</v>
      </c>
      <c r="AC256" s="112">
        <f>D256</f>
        <v>0</v>
      </c>
      <c r="AD256" s="113"/>
      <c r="AE256" s="114"/>
      <c r="AF256" s="115" t="e">
        <f>#REF!</f>
        <v>#REF!</v>
      </c>
    </row>
    <row r="257" spans="1:32" ht="13.5" thickBot="1">
      <c r="A257" s="82" t="str">
        <f t="shared" si="153"/>
        <v>Riccobene</v>
      </c>
      <c r="B257" s="171">
        <f>K246</f>
      </c>
      <c r="C257" s="176"/>
      <c r="D257" s="173"/>
      <c r="E257" s="85"/>
      <c r="F257" s="163"/>
      <c r="G257" s="85"/>
      <c r="H257" s="81"/>
      <c r="I257" s="187">
        <f>L122</f>
        <v>0</v>
      </c>
      <c r="J257" s="188">
        <v>4</v>
      </c>
      <c r="K257" s="187">
        <f t="shared" si="152"/>
      </c>
      <c r="L257" s="196"/>
      <c r="O257" s="24"/>
      <c r="P257" s="24"/>
      <c r="V257" s="21"/>
      <c r="W257" s="103">
        <f>IF(COUNTIF(X:X,X257)&gt;1,"X","")</f>
      </c>
      <c r="X257" s="180">
        <f>Y257+Z257/100</f>
        <v>9.08</v>
      </c>
      <c r="Y257" s="117">
        <v>9</v>
      </c>
      <c r="Z257" s="117">
        <v>8</v>
      </c>
      <c r="AA257" s="118" t="s">
        <v>95</v>
      </c>
      <c r="AB257" s="119" t="str">
        <f>A257</f>
        <v>Riccobene</v>
      </c>
      <c r="AC257" s="120">
        <f>D257</f>
        <v>0</v>
      </c>
      <c r="AD257" s="121"/>
      <c r="AE257" s="122"/>
      <c r="AF257" s="123" t="e">
        <f>#REF!</f>
        <v>#REF!</v>
      </c>
    </row>
    <row r="258" spans="1:32" ht="12.75">
      <c r="A258" s="76" t="str">
        <f t="shared" si="153"/>
        <v>Lo Cascio Gius</v>
      </c>
      <c r="B258" s="170" t="str">
        <f>K245</f>
        <v>Natoli C.</v>
      </c>
      <c r="C258" s="176"/>
      <c r="D258" s="172"/>
      <c r="E258" s="80"/>
      <c r="F258" s="165"/>
      <c r="G258" s="166"/>
      <c r="H258" s="81"/>
      <c r="I258" s="189">
        <f>L141</f>
        <v>0</v>
      </c>
      <c r="J258" s="190">
        <v>5</v>
      </c>
      <c r="K258" s="189">
        <f t="shared" si="152"/>
      </c>
      <c r="L258" s="190"/>
      <c r="M258" s="24"/>
      <c r="O258" s="24"/>
      <c r="P258" s="24"/>
      <c r="V258" s="21"/>
      <c r="Z258" s="128"/>
      <c r="AA258" s="128"/>
      <c r="AB258" s="128"/>
      <c r="AC258" s="128"/>
      <c r="AD258" s="128"/>
      <c r="AE258" s="128"/>
      <c r="AF258" s="128"/>
    </row>
    <row r="259" spans="1:32" ht="13.5" thickBot="1">
      <c r="A259" s="82" t="str">
        <f t="shared" si="153"/>
        <v>La Torre F.</v>
      </c>
      <c r="B259" s="171" t="str">
        <f>K244</f>
        <v>Squaddara G.</v>
      </c>
      <c r="C259" s="176"/>
      <c r="D259" s="173"/>
      <c r="E259" s="85"/>
      <c r="F259" s="163"/>
      <c r="G259" s="85"/>
      <c r="H259" s="81"/>
      <c r="I259" s="187">
        <f>L160</f>
        <v>0</v>
      </c>
      <c r="J259" s="188">
        <v>6</v>
      </c>
      <c r="K259" s="187">
        <f t="shared" si="152"/>
      </c>
      <c r="L259" s="188"/>
      <c r="M259" s="24"/>
      <c r="O259" s="24"/>
      <c r="P259" s="24"/>
      <c r="V259" s="21"/>
      <c r="Z259" s="128"/>
      <c r="AA259" s="128"/>
      <c r="AB259" s="128"/>
      <c r="AC259" s="128"/>
      <c r="AD259" s="128"/>
      <c r="AE259" s="128"/>
      <c r="AF259" s="128"/>
    </row>
    <row r="260" spans="1:32" ht="13.5" thickBot="1">
      <c r="A260" s="76" t="str">
        <f t="shared" si="153"/>
        <v>Squaddara F.</v>
      </c>
      <c r="B260" s="170" t="str">
        <f>K243</f>
        <v>Calabrò</v>
      </c>
      <c r="C260" s="176"/>
      <c r="D260" s="172"/>
      <c r="E260" s="80"/>
      <c r="F260" s="165"/>
      <c r="G260" s="166"/>
      <c r="H260" s="81"/>
      <c r="I260" s="189" t="e">
        <f>#REF!</f>
        <v>#REF!</v>
      </c>
      <c r="J260" s="190">
        <v>7</v>
      </c>
      <c r="K260" s="189">
        <f t="shared" si="152"/>
      </c>
      <c r="L260" s="190"/>
      <c r="O260" s="24"/>
      <c r="P260" s="24"/>
      <c r="V260" s="21"/>
      <c r="W260" s="101" t="str">
        <f>IF(COUNTIF(X:X,X260)&gt;1,"X","")</f>
        <v>X</v>
      </c>
      <c r="X260" s="105"/>
      <c r="Y260" s="105"/>
      <c r="Z260" s="197" t="str">
        <f>"PARTITE "&amp;A260</f>
        <v>PARTITE Squaddara F.</v>
      </c>
      <c r="AA260" s="198"/>
      <c r="AB260" s="198"/>
      <c r="AC260" s="198"/>
      <c r="AD260" s="198"/>
      <c r="AE260" s="198"/>
      <c r="AF260" s="199"/>
    </row>
    <row r="261" spans="1:32" ht="13.5" thickBot="1">
      <c r="A261" s="82" t="str">
        <f t="shared" si="153"/>
        <v>Cannavò</v>
      </c>
      <c r="B261" s="171" t="str">
        <f>K242</f>
        <v>Natoli R.</v>
      </c>
      <c r="C261" s="176"/>
      <c r="D261" s="173"/>
      <c r="E261" s="85"/>
      <c r="F261" s="163"/>
      <c r="G261" s="85"/>
      <c r="H261" s="81"/>
      <c r="I261" s="187">
        <f>L186</f>
        <v>0</v>
      </c>
      <c r="J261" s="188">
        <v>8</v>
      </c>
      <c r="K261" s="187">
        <f t="shared" si="152"/>
      </c>
      <c r="L261" s="188"/>
      <c r="O261" s="24"/>
      <c r="P261" s="24"/>
      <c r="V261" s="21"/>
      <c r="W261" s="102"/>
      <c r="X261" s="106" t="s">
        <v>80</v>
      </c>
      <c r="Y261" s="106" t="s">
        <v>78</v>
      </c>
      <c r="Z261" s="106" t="s">
        <v>23</v>
      </c>
      <c r="AA261" s="106" t="s">
        <v>35</v>
      </c>
      <c r="AB261" s="143" t="s">
        <v>74</v>
      </c>
      <c r="AC261" s="143" t="s">
        <v>74</v>
      </c>
      <c r="AD261" s="205" t="s">
        <v>11</v>
      </c>
      <c r="AE261" s="206"/>
      <c r="AF261" s="106" t="s">
        <v>24</v>
      </c>
    </row>
    <row r="262" spans="9:32" ht="12.75">
      <c r="I262" s="24"/>
      <c r="O262" s="24"/>
      <c r="P262" s="24"/>
      <c r="V262" s="21"/>
      <c r="W262" s="102">
        <f>IF(COUNTIF(X:X,X262)&gt;1,"X","")</f>
      </c>
      <c r="X262" s="179">
        <f>Y262+Z262/100</f>
        <v>10.03</v>
      </c>
      <c r="Y262" s="109">
        <v>10</v>
      </c>
      <c r="Z262" s="109">
        <v>3</v>
      </c>
      <c r="AA262" s="110" t="s">
        <v>96</v>
      </c>
      <c r="AB262" s="111">
        <f>A262</f>
        <v>0</v>
      </c>
      <c r="AC262" s="112">
        <f>D262</f>
        <v>0</v>
      </c>
      <c r="AD262" s="113"/>
      <c r="AE262" s="114"/>
      <c r="AF262" s="115" t="e">
        <f>#REF!</f>
        <v>#REF!</v>
      </c>
    </row>
    <row r="263" spans="9:32" ht="13.5" thickBot="1">
      <c r="I263" s="24"/>
      <c r="O263" s="24"/>
      <c r="P263" s="24"/>
      <c r="V263" s="21"/>
      <c r="W263" s="103">
        <f>IF(COUNTIF(X:X,X263)&gt;1,"X","")</f>
      </c>
      <c r="X263" s="180">
        <f>Y263+Z263/100</f>
        <v>10.04</v>
      </c>
      <c r="Y263" s="117">
        <v>10</v>
      </c>
      <c r="Z263" s="117">
        <v>4</v>
      </c>
      <c r="AA263" s="118" t="s">
        <v>96</v>
      </c>
      <c r="AB263" s="119">
        <f>A263</f>
        <v>0</v>
      </c>
      <c r="AC263" s="120">
        <f>D263</f>
        <v>0</v>
      </c>
      <c r="AD263" s="121"/>
      <c r="AE263" s="122"/>
      <c r="AF263" s="123" t="e">
        <f>#REF!</f>
        <v>#REF!</v>
      </c>
    </row>
    <row r="264" spans="1:32" ht="20.25" thickBot="1">
      <c r="A264" s="97" t="s">
        <v>92</v>
      </c>
      <c r="B264" s="98"/>
      <c r="C264" s="98"/>
      <c r="D264" s="98"/>
      <c r="E264" s="98"/>
      <c r="F264" s="98"/>
      <c r="G264" s="98"/>
      <c r="H264" s="98"/>
      <c r="I264" s="98" t="s">
        <v>58</v>
      </c>
      <c r="J264" s="98"/>
      <c r="K264" s="98"/>
      <c r="L264" s="99"/>
      <c r="M264" s="24"/>
      <c r="V264" s="21"/>
      <c r="Z264" s="128"/>
      <c r="AA264" s="128"/>
      <c r="AB264" s="128"/>
      <c r="AC264" s="128"/>
      <c r="AD264" s="128"/>
      <c r="AE264" s="128"/>
      <c r="AF264" s="128"/>
    </row>
    <row r="265" spans="1:32" ht="13.5" thickBot="1">
      <c r="A265" s="72" t="s">
        <v>74</v>
      </c>
      <c r="B265" s="73" t="s">
        <v>74</v>
      </c>
      <c r="C265" s="169"/>
      <c r="D265" s="191" t="s">
        <v>11</v>
      </c>
      <c r="E265" s="192"/>
      <c r="F265" s="167" t="s">
        <v>105</v>
      </c>
      <c r="G265" s="168" t="s">
        <v>106</v>
      </c>
      <c r="H265" s="34"/>
      <c r="I265" s="191" t="s">
        <v>24</v>
      </c>
      <c r="J265" s="193"/>
      <c r="K265" s="191" t="s">
        <v>104</v>
      </c>
      <c r="L265" s="192"/>
      <c r="M265" s="24"/>
      <c r="V265" s="21"/>
      <c r="Z265" s="128"/>
      <c r="AA265" s="128"/>
      <c r="AB265" s="128"/>
      <c r="AC265" s="128"/>
      <c r="AD265" s="128"/>
      <c r="AE265" s="128"/>
      <c r="AF265" s="128"/>
    </row>
    <row r="266" spans="1:32" ht="13.5" thickBot="1">
      <c r="A266" s="76">
        <f>K254</f>
      </c>
      <c r="B266" s="170">
        <f>K261</f>
      </c>
      <c r="C266" s="175"/>
      <c r="D266" s="172"/>
      <c r="E266" s="80"/>
      <c r="F266" s="165"/>
      <c r="G266" s="166"/>
      <c r="H266" s="81"/>
      <c r="I266" s="189"/>
      <c r="J266" s="190">
        <v>1</v>
      </c>
      <c r="K266" s="189">
        <f>IF(D266&gt;E266,A266,IF(OR(D266=E266),"",B266))</f>
      </c>
      <c r="L266" s="190"/>
      <c r="V266" s="21"/>
      <c r="W266" s="101" t="str">
        <f>IF(COUNTIF(X:X,X266)&gt;1,"X","")</f>
        <v>X</v>
      </c>
      <c r="X266" s="105"/>
      <c r="Y266" s="105"/>
      <c r="Z266" s="197" t="str">
        <f>"PARTITE "&amp;A266</f>
        <v>PARTITE </v>
      </c>
      <c r="AA266" s="198"/>
      <c r="AB266" s="198"/>
      <c r="AC266" s="198"/>
      <c r="AD266" s="198"/>
      <c r="AE266" s="198"/>
      <c r="AF266" s="199"/>
    </row>
    <row r="267" spans="1:32" ht="13.5" thickBot="1">
      <c r="A267" s="82">
        <f>K255</f>
      </c>
      <c r="B267" s="171">
        <f>K260</f>
      </c>
      <c r="C267" s="176"/>
      <c r="D267" s="173"/>
      <c r="E267" s="85"/>
      <c r="F267" s="163"/>
      <c r="G267" s="85"/>
      <c r="H267" s="81"/>
      <c r="I267" s="187"/>
      <c r="J267" s="188">
        <v>2</v>
      </c>
      <c r="K267" s="187">
        <f>IF(D267&gt;E267,A267,IF(OR(D267=E267),"",B267))</f>
      </c>
      <c r="L267" s="188"/>
      <c r="V267" s="21"/>
      <c r="W267" s="102"/>
      <c r="X267" s="106" t="s">
        <v>80</v>
      </c>
      <c r="Y267" s="106" t="s">
        <v>78</v>
      </c>
      <c r="Z267" s="106" t="s">
        <v>23</v>
      </c>
      <c r="AA267" s="106" t="s">
        <v>35</v>
      </c>
      <c r="AB267" s="143" t="s">
        <v>74</v>
      </c>
      <c r="AC267" s="143" t="s">
        <v>74</v>
      </c>
      <c r="AD267" s="205" t="s">
        <v>11</v>
      </c>
      <c r="AE267" s="206"/>
      <c r="AF267" s="106" t="s">
        <v>24</v>
      </c>
    </row>
    <row r="268" spans="1:32" ht="13.5" thickBot="1">
      <c r="A268" s="76">
        <f>K256</f>
      </c>
      <c r="B268" s="170">
        <f>K259</f>
      </c>
      <c r="C268" s="176"/>
      <c r="D268" s="172"/>
      <c r="E268" s="80"/>
      <c r="F268" s="165"/>
      <c r="G268" s="166"/>
      <c r="H268" s="81"/>
      <c r="I268" s="189"/>
      <c r="J268" s="190">
        <v>3</v>
      </c>
      <c r="K268" s="189">
        <f>IF(D268&gt;E268,A268,IF(OR(D268=E268),"",B268))</f>
      </c>
      <c r="L268" s="190"/>
      <c r="V268" s="21"/>
      <c r="W268" s="103">
        <f>IF(COUNTIF(X:X,X268)&gt;1,"X","")</f>
      </c>
      <c r="X268" s="181">
        <f>Y268+Z268/100</f>
        <v>11.02</v>
      </c>
      <c r="Y268" s="144">
        <v>11</v>
      </c>
      <c r="Z268" s="144">
        <v>2</v>
      </c>
      <c r="AA268" s="145" t="s">
        <v>97</v>
      </c>
      <c r="AB268" s="146">
        <f>A268</f>
      </c>
      <c r="AC268" s="147">
        <f>D268</f>
        <v>0</v>
      </c>
      <c r="AD268" s="148"/>
      <c r="AE268" s="149"/>
      <c r="AF268" s="150" t="e">
        <f>#REF!</f>
        <v>#REF!</v>
      </c>
    </row>
    <row r="269" spans="1:29" ht="13.5" thickBot="1">
      <c r="A269" s="82">
        <f>K257</f>
      </c>
      <c r="B269" s="171">
        <f>K258</f>
      </c>
      <c r="C269" s="176"/>
      <c r="D269" s="173"/>
      <c r="E269" s="85"/>
      <c r="F269" s="163"/>
      <c r="G269" s="85"/>
      <c r="H269" s="81"/>
      <c r="I269" s="187"/>
      <c r="J269" s="188">
        <v>4</v>
      </c>
      <c r="K269" s="187">
        <f>IF(D269&gt;E269,A269,IF(OR(D269=E269),"",B269))</f>
      </c>
      <c r="L269" s="188"/>
      <c r="V269" s="21"/>
      <c r="W269" s="21"/>
      <c r="X269" s="141"/>
      <c r="Y269" s="141"/>
      <c r="AB269" s="141"/>
      <c r="AC269" s="141"/>
    </row>
    <row r="270" spans="9:32" ht="12.75">
      <c r="I270" s="24"/>
      <c r="M270" s="24"/>
      <c r="V270" s="21"/>
      <c r="Z270" s="128"/>
      <c r="AA270" s="128"/>
      <c r="AB270" s="128"/>
      <c r="AC270" s="128"/>
      <c r="AD270" s="128"/>
      <c r="AE270" s="128"/>
      <c r="AF270" s="128"/>
    </row>
    <row r="271" spans="9:32" ht="13.5" thickBot="1">
      <c r="I271" s="24"/>
      <c r="M271" s="24"/>
      <c r="V271" s="21"/>
      <c r="Z271" s="128"/>
      <c r="AA271" s="128"/>
      <c r="AB271" s="128"/>
      <c r="AC271" s="128"/>
      <c r="AD271" s="128"/>
      <c r="AE271" s="128"/>
      <c r="AF271" s="128"/>
    </row>
    <row r="272" spans="1:32" ht="20.25" thickBot="1">
      <c r="A272" s="97" t="s">
        <v>93</v>
      </c>
      <c r="B272" s="98"/>
      <c r="C272" s="98"/>
      <c r="D272" s="98"/>
      <c r="E272" s="98"/>
      <c r="F272" s="98"/>
      <c r="G272" s="98"/>
      <c r="H272" s="98"/>
      <c r="I272" s="98" t="s">
        <v>63</v>
      </c>
      <c r="J272" s="98"/>
      <c r="K272" s="98"/>
      <c r="L272" s="99"/>
      <c r="M272" s="24"/>
      <c r="N272" s="20"/>
      <c r="P272" s="25"/>
      <c r="R272" s="21"/>
      <c r="V272" s="21"/>
      <c r="Z272" s="128"/>
      <c r="AA272" s="128"/>
      <c r="AB272" s="128"/>
      <c r="AC272" s="128"/>
      <c r="AD272" s="128"/>
      <c r="AE272" s="128"/>
      <c r="AF272" s="128"/>
    </row>
    <row r="273" spans="1:32" ht="13.5" thickBot="1">
      <c r="A273" s="72" t="s">
        <v>74</v>
      </c>
      <c r="B273" s="73" t="s">
        <v>74</v>
      </c>
      <c r="C273" s="169"/>
      <c r="D273" s="191" t="s">
        <v>11</v>
      </c>
      <c r="E273" s="192"/>
      <c r="F273" s="167" t="s">
        <v>105</v>
      </c>
      <c r="G273" s="168" t="s">
        <v>106</v>
      </c>
      <c r="H273" s="34"/>
      <c r="I273" s="191" t="s">
        <v>24</v>
      </c>
      <c r="J273" s="193"/>
      <c r="K273" s="191" t="s">
        <v>104</v>
      </c>
      <c r="L273" s="192"/>
      <c r="M273" s="24"/>
      <c r="N273" s="20"/>
      <c r="P273" s="25"/>
      <c r="R273" s="21"/>
      <c r="V273" s="21"/>
      <c r="Z273" s="128"/>
      <c r="AA273" s="128"/>
      <c r="AB273" s="128"/>
      <c r="AC273" s="128"/>
      <c r="AD273" s="128"/>
      <c r="AE273" s="128"/>
      <c r="AF273" s="128"/>
    </row>
    <row r="274" spans="1:32" ht="12.75">
      <c r="A274" s="76">
        <f>K266</f>
      </c>
      <c r="B274" s="170">
        <f>K269</f>
      </c>
      <c r="C274" s="175"/>
      <c r="D274" s="172"/>
      <c r="E274" s="80"/>
      <c r="F274" s="165"/>
      <c r="G274" s="166"/>
      <c r="H274" s="81"/>
      <c r="I274" s="189"/>
      <c r="J274" s="190">
        <v>1</v>
      </c>
      <c r="K274" s="189">
        <f>IF(D274&gt;E274,A274,IF(OR(D274=E274),"",B274))</f>
      </c>
      <c r="L274" s="190"/>
      <c r="M274" s="24"/>
      <c r="N274" s="20"/>
      <c r="P274" s="25"/>
      <c r="R274" s="21"/>
      <c r="V274" s="21"/>
      <c r="Z274" s="128"/>
      <c r="AA274" s="128"/>
      <c r="AB274" s="128"/>
      <c r="AC274" s="128"/>
      <c r="AD274" s="128"/>
      <c r="AE274" s="128"/>
      <c r="AF274" s="128"/>
    </row>
    <row r="275" spans="1:32" ht="13.5" thickBot="1">
      <c r="A275" s="82">
        <f>K267</f>
      </c>
      <c r="B275" s="171">
        <f>K268</f>
      </c>
      <c r="C275" s="176"/>
      <c r="D275" s="173"/>
      <c r="E275" s="85"/>
      <c r="F275" s="163"/>
      <c r="G275" s="85"/>
      <c r="H275" s="81"/>
      <c r="I275" s="187"/>
      <c r="J275" s="188">
        <v>2</v>
      </c>
      <c r="K275" s="187">
        <f>IF(D275&gt;E275,A275,IF(OR(D275=E275),"",B275))</f>
      </c>
      <c r="L275" s="188"/>
      <c r="M275" s="24"/>
      <c r="N275" s="20"/>
      <c r="P275" s="25"/>
      <c r="R275" s="21"/>
      <c r="V275" s="21"/>
      <c r="Z275" s="128"/>
      <c r="AA275" s="128"/>
      <c r="AB275" s="128"/>
      <c r="AC275" s="128"/>
      <c r="AD275" s="128"/>
      <c r="AE275" s="128"/>
      <c r="AF275" s="128"/>
    </row>
    <row r="276" spans="9:32" ht="12.75">
      <c r="I276" s="24"/>
      <c r="M276" s="24"/>
      <c r="N276" s="20"/>
      <c r="P276" s="25"/>
      <c r="R276" s="21"/>
      <c r="V276" s="21"/>
      <c r="Z276" s="128"/>
      <c r="AA276" s="128"/>
      <c r="AB276" s="128"/>
      <c r="AC276" s="128"/>
      <c r="AD276" s="128"/>
      <c r="AE276" s="128"/>
      <c r="AF276" s="128"/>
    </row>
    <row r="277" spans="9:32" ht="13.5" thickBot="1">
      <c r="I277" s="24"/>
      <c r="M277" s="24"/>
      <c r="N277" s="20"/>
      <c r="P277" s="25"/>
      <c r="R277" s="21"/>
      <c r="V277" s="21"/>
      <c r="Z277" s="128"/>
      <c r="AA277" s="128"/>
      <c r="AB277" s="128"/>
      <c r="AC277" s="128"/>
      <c r="AD277" s="128"/>
      <c r="AE277" s="128"/>
      <c r="AF277" s="128"/>
    </row>
    <row r="278" spans="1:22" ht="20.25" thickBot="1">
      <c r="A278" s="97" t="s">
        <v>94</v>
      </c>
      <c r="B278" s="98"/>
      <c r="C278" s="98"/>
      <c r="D278" s="98"/>
      <c r="E278" s="98"/>
      <c r="F278" s="98"/>
      <c r="G278" s="98"/>
      <c r="H278" s="98"/>
      <c r="I278" s="98" t="s">
        <v>59</v>
      </c>
      <c r="J278" s="98"/>
      <c r="K278" s="98"/>
      <c r="L278" s="99"/>
      <c r="N278" s="20"/>
      <c r="P278" s="25"/>
      <c r="R278" s="21"/>
      <c r="V278" s="21"/>
    </row>
    <row r="279" spans="1:22" ht="13.5" thickBot="1">
      <c r="A279" s="72" t="s">
        <v>74</v>
      </c>
      <c r="B279" s="73" t="s">
        <v>74</v>
      </c>
      <c r="C279" s="169"/>
      <c r="D279" s="191" t="s">
        <v>11</v>
      </c>
      <c r="E279" s="192"/>
      <c r="F279" s="167" t="s">
        <v>105</v>
      </c>
      <c r="G279" s="168" t="s">
        <v>106</v>
      </c>
      <c r="H279" s="34"/>
      <c r="I279" s="191" t="s">
        <v>24</v>
      </c>
      <c r="J279" s="193"/>
      <c r="K279" s="191" t="s">
        <v>104</v>
      </c>
      <c r="L279" s="192"/>
      <c r="N279" s="20"/>
      <c r="P279" s="25"/>
      <c r="R279" s="21"/>
      <c r="V279" s="21"/>
    </row>
    <row r="280" spans="1:22" ht="12.75">
      <c r="A280" s="76">
        <f>K274</f>
      </c>
      <c r="B280" s="170">
        <f>K275</f>
      </c>
      <c r="C280" s="175"/>
      <c r="D280" s="172"/>
      <c r="E280" s="80"/>
      <c r="F280" s="165"/>
      <c r="G280" s="166"/>
      <c r="H280" s="81"/>
      <c r="I280" s="189"/>
      <c r="J280" s="190">
        <v>1</v>
      </c>
      <c r="K280" s="189">
        <f>IF(D280&gt;E280,A280,IF(OR(D280=E280),"",B280))</f>
      </c>
      <c r="L280" s="190"/>
      <c r="N280" s="20"/>
      <c r="P280" s="25"/>
      <c r="R280" s="21"/>
      <c r="V280" s="21"/>
    </row>
    <row r="281" spans="14:22" ht="12.75">
      <c r="N281" s="20"/>
      <c r="P281" s="25"/>
      <c r="R281" s="21"/>
      <c r="V281" s="21"/>
    </row>
    <row r="282" spans="14:22" ht="12.75">
      <c r="N282" s="20"/>
      <c r="P282" s="25"/>
      <c r="R282" s="21"/>
      <c r="V282" s="21"/>
    </row>
    <row r="283" spans="14:22" ht="12.75">
      <c r="N283" s="20"/>
      <c r="P283" s="25"/>
      <c r="R283" s="21"/>
      <c r="V283" s="21"/>
    </row>
    <row r="284" spans="14:22" ht="12.75">
      <c r="N284" s="20"/>
      <c r="P284" s="25"/>
      <c r="R284" s="21"/>
      <c r="V284" s="21"/>
    </row>
    <row r="285" spans="14:22" ht="12.75">
      <c r="N285" s="20"/>
      <c r="P285" s="25"/>
      <c r="R285" s="21"/>
      <c r="V285" s="21"/>
    </row>
    <row r="286" spans="14:18" ht="12.75">
      <c r="N286" s="20"/>
      <c r="P286" s="25"/>
      <c r="R286" s="21"/>
    </row>
    <row r="287" spans="14:18" ht="12.75">
      <c r="N287" s="20"/>
      <c r="P287" s="25"/>
      <c r="R287" s="21"/>
    </row>
  </sheetData>
  <sheetProtection/>
  <mergeCells count="296">
    <mergeCell ref="I280:J280"/>
    <mergeCell ref="K280:L280"/>
    <mergeCell ref="I274:J274"/>
    <mergeCell ref="K274:L274"/>
    <mergeCell ref="I275:J275"/>
    <mergeCell ref="K275:L275"/>
    <mergeCell ref="D279:E279"/>
    <mergeCell ref="I279:J279"/>
    <mergeCell ref="K279:L279"/>
    <mergeCell ref="I268:J268"/>
    <mergeCell ref="K268:L268"/>
    <mergeCell ref="I269:J269"/>
    <mergeCell ref="K269:L269"/>
    <mergeCell ref="D273:E273"/>
    <mergeCell ref="I273:J273"/>
    <mergeCell ref="K273:L273"/>
    <mergeCell ref="I266:J266"/>
    <mergeCell ref="K266:L266"/>
    <mergeCell ref="Z266:AF266"/>
    <mergeCell ref="I267:J267"/>
    <mergeCell ref="K267:L267"/>
    <mergeCell ref="AD267:AE267"/>
    <mergeCell ref="Z260:AF260"/>
    <mergeCell ref="I261:J261"/>
    <mergeCell ref="K261:L261"/>
    <mergeCell ref="AD261:AE261"/>
    <mergeCell ref="D265:E265"/>
    <mergeCell ref="I265:J265"/>
    <mergeCell ref="K265:L265"/>
    <mergeCell ref="I258:J258"/>
    <mergeCell ref="K258:L258"/>
    <mergeCell ref="I259:J259"/>
    <mergeCell ref="K259:L259"/>
    <mergeCell ref="I260:J260"/>
    <mergeCell ref="K260:L260"/>
    <mergeCell ref="I255:J255"/>
    <mergeCell ref="K255:L255"/>
    <mergeCell ref="I256:J256"/>
    <mergeCell ref="K256:L256"/>
    <mergeCell ref="I257:J257"/>
    <mergeCell ref="K257:L257"/>
    <mergeCell ref="Z252:AF252"/>
    <mergeCell ref="D253:E253"/>
    <mergeCell ref="I253:J253"/>
    <mergeCell ref="K253:L253"/>
    <mergeCell ref="AD253:AE253"/>
    <mergeCell ref="I254:J254"/>
    <mergeCell ref="K254:L254"/>
    <mergeCell ref="I247:J247"/>
    <mergeCell ref="K247:L247"/>
    <mergeCell ref="I248:J248"/>
    <mergeCell ref="K248:L248"/>
    <mergeCell ref="I249:J249"/>
    <mergeCell ref="K249:L249"/>
    <mergeCell ref="K242:L242"/>
    <mergeCell ref="I243:J243"/>
    <mergeCell ref="K243:L243"/>
    <mergeCell ref="I244:J244"/>
    <mergeCell ref="K244:L244"/>
    <mergeCell ref="I245:J245"/>
    <mergeCell ref="K245:L245"/>
    <mergeCell ref="I238:J238"/>
    <mergeCell ref="K238:L238"/>
    <mergeCell ref="I239:J239"/>
    <mergeCell ref="K239:L239"/>
    <mergeCell ref="I240:J240"/>
    <mergeCell ref="K240:L240"/>
    <mergeCell ref="I235:J235"/>
    <mergeCell ref="K235:L235"/>
    <mergeCell ref="I236:J236"/>
    <mergeCell ref="K236:L236"/>
    <mergeCell ref="I237:J237"/>
    <mergeCell ref="K237:L237"/>
    <mergeCell ref="Z225:AF225"/>
    <mergeCell ref="AD226:AE226"/>
    <mergeCell ref="Z232:AF232"/>
    <mergeCell ref="D233:E233"/>
    <mergeCell ref="I233:J233"/>
    <mergeCell ref="K233:L233"/>
    <mergeCell ref="AD233:AE233"/>
    <mergeCell ref="I227:J227"/>
    <mergeCell ref="K227:L227"/>
    <mergeCell ref="D226:E226"/>
    <mergeCell ref="Z219:AF219"/>
    <mergeCell ref="D220:E220"/>
    <mergeCell ref="I220:J220"/>
    <mergeCell ref="K220:L220"/>
    <mergeCell ref="AD220:AE220"/>
    <mergeCell ref="I221:J221"/>
    <mergeCell ref="K221:L221"/>
    <mergeCell ref="Z211:AF211"/>
    <mergeCell ref="D212:E212"/>
    <mergeCell ref="I212:J212"/>
    <mergeCell ref="K212:L212"/>
    <mergeCell ref="AD212:AE212"/>
    <mergeCell ref="I213:J213"/>
    <mergeCell ref="K213:L213"/>
    <mergeCell ref="Z199:AF199"/>
    <mergeCell ref="AD200:AE200"/>
    <mergeCell ref="I205:J205"/>
    <mergeCell ref="K205:L205"/>
    <mergeCell ref="I206:J206"/>
    <mergeCell ref="K206:L206"/>
    <mergeCell ref="K204:L204"/>
    <mergeCell ref="I204:J204"/>
    <mergeCell ref="K203:L203"/>
    <mergeCell ref="K200:L200"/>
    <mergeCell ref="Z179:AF179"/>
    <mergeCell ref="AD180:AE180"/>
    <mergeCell ref="I185:J185"/>
    <mergeCell ref="K185:L185"/>
    <mergeCell ref="I186:J186"/>
    <mergeCell ref="K186:L186"/>
    <mergeCell ref="I208:J208"/>
    <mergeCell ref="K188:L188"/>
    <mergeCell ref="K181:L181"/>
    <mergeCell ref="K208:L208"/>
    <mergeCell ref="K192:L192"/>
    <mergeCell ref="I203:J203"/>
    <mergeCell ref="K196:L196"/>
    <mergeCell ref="I196:J196"/>
    <mergeCell ref="I226:J226"/>
    <mergeCell ref="K226:L226"/>
    <mergeCell ref="I216:J216"/>
    <mergeCell ref="K216:L216"/>
    <mergeCell ref="I215:J215"/>
    <mergeCell ref="I222:J222"/>
    <mergeCell ref="K222:L222"/>
    <mergeCell ref="D200:E200"/>
    <mergeCell ref="I188:J188"/>
    <mergeCell ref="I189:J189"/>
    <mergeCell ref="I190:J190"/>
    <mergeCell ref="I191:J191"/>
    <mergeCell ref="I192:J192"/>
    <mergeCell ref="I193:J193"/>
    <mergeCell ref="I200:J200"/>
    <mergeCell ref="I194:J194"/>
    <mergeCell ref="I195:J195"/>
    <mergeCell ref="O1:U1"/>
    <mergeCell ref="Z1:AF1"/>
    <mergeCell ref="AD2:AE2"/>
    <mergeCell ref="I15:J15"/>
    <mergeCell ref="I16:J16"/>
    <mergeCell ref="I17:J17"/>
    <mergeCell ref="O16:U16"/>
    <mergeCell ref="D11:E11"/>
    <mergeCell ref="I11:J11"/>
    <mergeCell ref="K11:L11"/>
    <mergeCell ref="I12:J12"/>
    <mergeCell ref="I13:J13"/>
    <mergeCell ref="I14:J14"/>
    <mergeCell ref="K12:L21"/>
    <mergeCell ref="I18:J18"/>
    <mergeCell ref="I19:J19"/>
    <mergeCell ref="I20:J20"/>
    <mergeCell ref="Z25:AF25"/>
    <mergeCell ref="AD26:AE26"/>
    <mergeCell ref="D34:E34"/>
    <mergeCell ref="I34:J34"/>
    <mergeCell ref="K34:L34"/>
    <mergeCell ref="I35:J35"/>
    <mergeCell ref="K35:L40"/>
    <mergeCell ref="I36:J36"/>
    <mergeCell ref="O31:U31"/>
    <mergeCell ref="I37:J37"/>
    <mergeCell ref="I38:J38"/>
    <mergeCell ref="I39:J39"/>
    <mergeCell ref="I40:J40"/>
    <mergeCell ref="Z44:AF44"/>
    <mergeCell ref="AD45:AE45"/>
    <mergeCell ref="O46:U46"/>
    <mergeCell ref="D53:E53"/>
    <mergeCell ref="I53:J53"/>
    <mergeCell ref="K53:L53"/>
    <mergeCell ref="I54:J54"/>
    <mergeCell ref="K54:L59"/>
    <mergeCell ref="I55:J55"/>
    <mergeCell ref="I56:J56"/>
    <mergeCell ref="I57:J57"/>
    <mergeCell ref="I58:J58"/>
    <mergeCell ref="I59:J59"/>
    <mergeCell ref="Z63:AF63"/>
    <mergeCell ref="AD64:AE64"/>
    <mergeCell ref="O61:U61"/>
    <mergeCell ref="D72:E72"/>
    <mergeCell ref="I72:J72"/>
    <mergeCell ref="K72:L72"/>
    <mergeCell ref="D91:E91"/>
    <mergeCell ref="I91:J91"/>
    <mergeCell ref="K91:L91"/>
    <mergeCell ref="I73:J73"/>
    <mergeCell ref="K73:L78"/>
    <mergeCell ref="I74:J74"/>
    <mergeCell ref="I75:J75"/>
    <mergeCell ref="I76:J76"/>
    <mergeCell ref="I77:J77"/>
    <mergeCell ref="I78:J78"/>
    <mergeCell ref="O77:U77"/>
    <mergeCell ref="Z82:AF82"/>
    <mergeCell ref="AD83:AE83"/>
    <mergeCell ref="O92:U92"/>
    <mergeCell ref="Z101:AF101"/>
    <mergeCell ref="AD102:AE102"/>
    <mergeCell ref="D110:E110"/>
    <mergeCell ref="I110:J110"/>
    <mergeCell ref="K110:L110"/>
    <mergeCell ref="I92:J92"/>
    <mergeCell ref="K92:L97"/>
    <mergeCell ref="I93:J93"/>
    <mergeCell ref="I94:J94"/>
    <mergeCell ref="I95:J95"/>
    <mergeCell ref="I96:J96"/>
    <mergeCell ref="I97:J97"/>
    <mergeCell ref="I111:J111"/>
    <mergeCell ref="K111:L116"/>
    <mergeCell ref="I112:J112"/>
    <mergeCell ref="O107:U107"/>
    <mergeCell ref="I113:J113"/>
    <mergeCell ref="I114:J114"/>
    <mergeCell ref="I115:J115"/>
    <mergeCell ref="I116:J116"/>
    <mergeCell ref="Z120:AF120"/>
    <mergeCell ref="AD121:AE121"/>
    <mergeCell ref="O122:U122"/>
    <mergeCell ref="D129:E129"/>
    <mergeCell ref="I129:J129"/>
    <mergeCell ref="K129:L129"/>
    <mergeCell ref="I130:J130"/>
    <mergeCell ref="K130:L135"/>
    <mergeCell ref="I131:J131"/>
    <mergeCell ref="I132:J132"/>
    <mergeCell ref="I133:J133"/>
    <mergeCell ref="I134:J134"/>
    <mergeCell ref="I135:J135"/>
    <mergeCell ref="Z139:AF139"/>
    <mergeCell ref="AD140:AE140"/>
    <mergeCell ref="O137:U137"/>
    <mergeCell ref="D148:E148"/>
    <mergeCell ref="I148:J148"/>
    <mergeCell ref="K148:L148"/>
    <mergeCell ref="I149:J149"/>
    <mergeCell ref="K149:L154"/>
    <mergeCell ref="I150:J150"/>
    <mergeCell ref="I151:J151"/>
    <mergeCell ref="I152:J152"/>
    <mergeCell ref="I153:J153"/>
    <mergeCell ref="I154:J154"/>
    <mergeCell ref="O153:U153"/>
    <mergeCell ref="Z158:AF158"/>
    <mergeCell ref="AD159:AE159"/>
    <mergeCell ref="O168:U168"/>
    <mergeCell ref="D167:E167"/>
    <mergeCell ref="I167:J167"/>
    <mergeCell ref="K167:L167"/>
    <mergeCell ref="I168:J168"/>
    <mergeCell ref="K168:L173"/>
    <mergeCell ref="I169:J169"/>
    <mergeCell ref="I170:J170"/>
    <mergeCell ref="I171:J171"/>
    <mergeCell ref="I172:J172"/>
    <mergeCell ref="I173:J173"/>
    <mergeCell ref="K180:L180"/>
    <mergeCell ref="K191:L191"/>
    <mergeCell ref="K189:L189"/>
    <mergeCell ref="K190:L190"/>
    <mergeCell ref="I187:J187"/>
    <mergeCell ref="K187:L187"/>
    <mergeCell ref="D180:E180"/>
    <mergeCell ref="K183:L183"/>
    <mergeCell ref="K184:L184"/>
    <mergeCell ref="I183:J183"/>
    <mergeCell ref="I184:J184"/>
    <mergeCell ref="I180:J180"/>
    <mergeCell ref="I181:J181"/>
    <mergeCell ref="K182:L182"/>
    <mergeCell ref="I182:J182"/>
    <mergeCell ref="I246:J246"/>
    <mergeCell ref="K246:L246"/>
    <mergeCell ref="I207:J207"/>
    <mergeCell ref="K207:L207"/>
    <mergeCell ref="K201:L201"/>
    <mergeCell ref="K202:L202"/>
    <mergeCell ref="I214:J214"/>
    <mergeCell ref="K214:L214"/>
    <mergeCell ref="K215:L215"/>
    <mergeCell ref="I201:J201"/>
    <mergeCell ref="I21:J21"/>
    <mergeCell ref="I234:J234"/>
    <mergeCell ref="K234:L234"/>
    <mergeCell ref="I241:J241"/>
    <mergeCell ref="K241:L241"/>
    <mergeCell ref="I242:J242"/>
    <mergeCell ref="K195:L195"/>
    <mergeCell ref="K193:L193"/>
    <mergeCell ref="K194:L194"/>
    <mergeCell ref="I202:J202"/>
  </mergeCells>
  <printOptions horizontalCentered="1"/>
  <pageMargins left="0.4330708661417323" right="0.31496062992125984" top="0.3937007874015748" bottom="0.4330708661417323" header="0.35433070866141736" footer="0.4330708661417323"/>
  <pageSetup horizontalDpi="300" verticalDpi="300" orientation="portrait" paperSize="9" scale="78" r:id="rId1"/>
  <rowBreaks count="3" manualBreakCount="3">
    <brk id="76" max="255" man="1"/>
    <brk id="152" max="255" man="1"/>
    <brk id="196" max="255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9"/>
  <sheetViews>
    <sheetView zoomScale="70" zoomScaleNormal="70" zoomScaleSheetLayoutView="55" zoomScalePageLayoutView="0" workbookViewId="0" topLeftCell="B139">
      <selection activeCell="B184" sqref="A184:IV184"/>
    </sheetView>
  </sheetViews>
  <sheetFormatPr defaultColWidth="9.140625" defaultRowHeight="12.75"/>
  <cols>
    <col min="1" max="2" width="17.57421875" style="21" customWidth="1"/>
    <col min="3" max="3" width="4.00390625" style="21" customWidth="1"/>
    <col min="4" max="6" width="8.8515625" style="21" customWidth="1"/>
    <col min="7" max="8" width="8.8515625" style="24" customWidth="1"/>
    <col min="9" max="10" width="8.8515625" style="21" customWidth="1"/>
    <col min="11" max="11" width="5.421875" style="21" customWidth="1"/>
    <col min="12" max="12" width="12.7109375" style="21" customWidth="1"/>
    <col min="13" max="13" width="2.7109375" style="21" customWidth="1"/>
    <col min="14" max="14" width="9.140625" style="23" bestFit="1" customWidth="1"/>
    <col min="15" max="15" width="10.140625" style="21" bestFit="1" customWidth="1"/>
    <col min="16" max="16" width="10.8515625" style="21" bestFit="1" customWidth="1"/>
    <col min="17" max="18" width="20.8515625" style="25" customWidth="1"/>
    <col min="19" max="20" width="6.00390625" style="21" customWidth="1"/>
    <col min="21" max="21" width="20.8515625" style="21" customWidth="1"/>
    <col min="22" max="22" width="2.7109375" style="24" customWidth="1"/>
    <col min="23" max="23" width="2.421875" style="24" bestFit="1" customWidth="1"/>
    <col min="24" max="24" width="6.8515625" style="128" bestFit="1" customWidth="1"/>
    <col min="25" max="25" width="7.8515625" style="128" bestFit="1" customWidth="1"/>
    <col min="26" max="26" width="6.421875" style="141" bestFit="1" customWidth="1"/>
    <col min="27" max="27" width="5.421875" style="141" bestFit="1" customWidth="1"/>
    <col min="28" max="29" width="16.8515625" style="142" customWidth="1"/>
    <col min="30" max="31" width="9.421875" style="141" customWidth="1"/>
    <col min="32" max="32" width="18.7109375" style="141" customWidth="1"/>
    <col min="33" max="16384" width="9.140625" style="21" customWidth="1"/>
  </cols>
  <sheetData>
    <row r="1" spans="1:32" s="29" customFormat="1" ht="13.5" customHeight="1" thickBo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N1" s="1">
        <v>1</v>
      </c>
      <c r="O1" s="207" t="s">
        <v>79</v>
      </c>
      <c r="P1" s="208"/>
      <c r="Q1" s="208"/>
      <c r="R1" s="208"/>
      <c r="S1" s="208"/>
      <c r="T1" s="208"/>
      <c r="U1" s="209"/>
      <c r="W1" s="101" t="str">
        <f>IF(COUNTIF(X:X,X1)&gt;1,"X","")</f>
        <v>X</v>
      </c>
      <c r="X1" s="105"/>
      <c r="Y1" s="105"/>
      <c r="Z1" s="197" t="str">
        <f>"PARTITE "&amp;A1</f>
        <v>PARTITE GIRONE 1</v>
      </c>
      <c r="AA1" s="198"/>
      <c r="AB1" s="198"/>
      <c r="AC1" s="198"/>
      <c r="AD1" s="198"/>
      <c r="AE1" s="198"/>
      <c r="AF1" s="199"/>
    </row>
    <row r="2" spans="1:32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N2" s="2" t="s">
        <v>80</v>
      </c>
      <c r="O2" s="3" t="s">
        <v>81</v>
      </c>
      <c r="P2" s="3" t="s">
        <v>82</v>
      </c>
      <c r="Q2" s="4" t="s">
        <v>83</v>
      </c>
      <c r="R2" s="4" t="s">
        <v>84</v>
      </c>
      <c r="S2" s="5" t="s">
        <v>85</v>
      </c>
      <c r="T2" s="5"/>
      <c r="U2" s="3" t="s">
        <v>24</v>
      </c>
      <c r="V2" s="21"/>
      <c r="W2" s="102"/>
      <c r="X2" s="106" t="s">
        <v>80</v>
      </c>
      <c r="Y2" s="106" t="s">
        <v>78</v>
      </c>
      <c r="Z2" s="106" t="s">
        <v>23</v>
      </c>
      <c r="AA2" s="106" t="s">
        <v>35</v>
      </c>
      <c r="AB2" s="107" t="s">
        <v>74</v>
      </c>
      <c r="AC2" s="107" t="s">
        <v>74</v>
      </c>
      <c r="AD2" s="205" t="s">
        <v>11</v>
      </c>
      <c r="AE2" s="206"/>
      <c r="AF2" s="106" t="s">
        <v>24</v>
      </c>
    </row>
    <row r="3" spans="1:32" ht="13.5" thickBot="1">
      <c r="A3" s="33"/>
      <c r="B3" s="34"/>
      <c r="C3" s="35"/>
      <c r="D3" s="35"/>
      <c r="E3" s="35"/>
      <c r="F3" s="35"/>
      <c r="G3" s="36"/>
      <c r="H3" s="36"/>
      <c r="I3" s="35"/>
      <c r="J3" s="35"/>
      <c r="K3" s="35"/>
      <c r="L3" s="37"/>
      <c r="N3" s="6">
        <f>N1+O3/100</f>
        <v>1.01</v>
      </c>
      <c r="O3" s="7">
        <v>1</v>
      </c>
      <c r="P3" s="8" t="str">
        <f aca="true" t="shared" si="0" ref="P3:P14">_xlfn.IFERROR(VLOOKUP(N3,$X:$AF,4,FALSE),"-")</f>
        <v>A</v>
      </c>
      <c r="Q3" s="8" t="str">
        <f aca="true" t="shared" si="1" ref="Q3:Q14">_xlfn.IFERROR(VLOOKUP(N3,$X:$AF,5,FALSE),"-")</f>
        <v>Longo</v>
      </c>
      <c r="R3" s="9" t="str">
        <f aca="true" t="shared" si="2" ref="R3:R14">_xlfn.IFERROR(VLOOKUP(N3,$X:$AF,6,FALSE),"-")</f>
        <v> La Torre C.</v>
      </c>
      <c r="S3" s="9">
        <f aca="true" t="shared" si="3" ref="S3:S14">_xlfn.IFERROR(VLOOKUP(N3,$X:$AF,7,FALSE),"-")</f>
        <v>0</v>
      </c>
      <c r="T3" s="9">
        <f aca="true" t="shared" si="4" ref="T3:T14">_xlfn.IFERROR(VLOOKUP(N3,$X:$AF,8,FALSE),"-")</f>
        <v>0</v>
      </c>
      <c r="U3" s="10" t="str">
        <f aca="true" t="shared" si="5" ref="U3:U14">_xlfn.IFERROR(VLOOKUP(N3,$X:$AF,9,FALSE),"-")</f>
        <v>Magrì</v>
      </c>
      <c r="V3" s="21"/>
      <c r="W3" s="102">
        <f aca="true" t="shared" si="6" ref="W3:W12">IF(COUNTIF(X$1:X$65536,X3)&gt;1,"X","")</f>
      </c>
      <c r="X3" s="108">
        <f aca="true" t="shared" si="7" ref="X3:X8">Y3+Z3/100</f>
        <v>1.01</v>
      </c>
      <c r="Y3" s="109">
        <v>1</v>
      </c>
      <c r="Z3" s="109">
        <v>1</v>
      </c>
      <c r="AA3" s="110" t="s">
        <v>36</v>
      </c>
      <c r="AB3" s="111" t="str">
        <f aca="true" t="shared" si="8" ref="AB3:AC12">A12</f>
        <v>Longo</v>
      </c>
      <c r="AC3" s="112" t="str">
        <f t="shared" si="8"/>
        <v> La Torre C.</v>
      </c>
      <c r="AD3" s="113"/>
      <c r="AE3" s="114"/>
      <c r="AF3" s="115" t="str">
        <f>B29</f>
        <v>Magrì</v>
      </c>
    </row>
    <row r="4" spans="1:32" ht="13.5" thickBot="1">
      <c r="A4" s="33"/>
      <c r="B4" s="38" t="s">
        <v>74</v>
      </c>
      <c r="C4" s="39" t="s">
        <v>1</v>
      </c>
      <c r="D4" s="40" t="s">
        <v>2</v>
      </c>
      <c r="E4" s="40" t="s">
        <v>3</v>
      </c>
      <c r="F4" s="41" t="s">
        <v>4</v>
      </c>
      <c r="G4" s="41" t="s">
        <v>5</v>
      </c>
      <c r="H4" s="41" t="s">
        <v>6</v>
      </c>
      <c r="I4" s="40" t="s">
        <v>7</v>
      </c>
      <c r="J4" s="42" t="s">
        <v>8</v>
      </c>
      <c r="K4" s="43"/>
      <c r="L4" s="38" t="s">
        <v>99</v>
      </c>
      <c r="N4" s="11">
        <f>N1+O4/100</f>
        <v>1.02</v>
      </c>
      <c r="O4" s="12">
        <v>2</v>
      </c>
      <c r="P4" s="13" t="str">
        <f t="shared" si="0"/>
        <v>A</v>
      </c>
      <c r="Q4" s="13" t="str">
        <f t="shared" si="1"/>
        <v>Giliberto</v>
      </c>
      <c r="R4" s="13" t="str">
        <f t="shared" si="2"/>
        <v>Calabrò S.</v>
      </c>
      <c r="S4" s="13">
        <f t="shared" si="3"/>
        <v>0</v>
      </c>
      <c r="T4" s="13">
        <f t="shared" si="4"/>
        <v>0</v>
      </c>
      <c r="U4" s="14" t="str">
        <f t="shared" si="5"/>
        <v> Squaddara G.</v>
      </c>
      <c r="V4" s="21"/>
      <c r="W4" s="102">
        <f t="shared" si="6"/>
      </c>
      <c r="X4" s="116">
        <f t="shared" si="7"/>
        <v>1.02</v>
      </c>
      <c r="Y4" s="117">
        <v>1</v>
      </c>
      <c r="Z4" s="117">
        <v>2</v>
      </c>
      <c r="AA4" s="118" t="s">
        <v>36</v>
      </c>
      <c r="AB4" s="119" t="str">
        <f t="shared" si="8"/>
        <v>Giliberto</v>
      </c>
      <c r="AC4" s="120" t="str">
        <f t="shared" si="8"/>
        <v>Calabrò S.</v>
      </c>
      <c r="AD4" s="121"/>
      <c r="AE4" s="122"/>
      <c r="AF4" s="123" t="str">
        <f>B32</f>
        <v> Squaddara G.</v>
      </c>
    </row>
    <row r="5" spans="1:32" ht="12.75">
      <c r="A5" s="44">
        <f>C5*1000+J5*50+H5+0.9</f>
        <v>4000.9</v>
      </c>
      <c r="B5" s="45" t="str">
        <f>Player!A1</f>
        <v>Longo</v>
      </c>
      <c r="C5" s="46">
        <f>3*E5+F5</f>
        <v>4</v>
      </c>
      <c r="D5" s="47">
        <f>SUM(E5:G5)</f>
        <v>4</v>
      </c>
      <c r="E5" s="47">
        <f>SUM(F12+F14+F17+F19)</f>
        <v>0</v>
      </c>
      <c r="F5" s="48">
        <f>SUM(G12+G14+G17+G19)</f>
        <v>4</v>
      </c>
      <c r="G5" s="48">
        <f>SUM(H12+H14+H17+H19)</f>
        <v>0</v>
      </c>
      <c r="H5" s="48">
        <f>SUM(D12+D14+D17+D19)</f>
        <v>0</v>
      </c>
      <c r="I5" s="47">
        <f>SUM(E12+E14+E17+E19)</f>
        <v>0</v>
      </c>
      <c r="J5" s="49">
        <f>H5-I5</f>
        <v>0</v>
      </c>
      <c r="K5" s="50" t="s">
        <v>9</v>
      </c>
      <c r="L5" s="51" t="str">
        <f>IF(SUM(A5:A9)=20003.9,K5,VLOOKUP(LARGE($A$5:$A$9,1),A5:B9,2,FALSE))</f>
        <v>1A</v>
      </c>
      <c r="N5" s="11">
        <f>N1+O5/100</f>
        <v>1.03</v>
      </c>
      <c r="O5" s="12">
        <v>3</v>
      </c>
      <c r="P5" s="13" t="str">
        <f t="shared" si="0"/>
        <v>C</v>
      </c>
      <c r="Q5" s="13" t="str">
        <f t="shared" si="1"/>
        <v>Natoli C.</v>
      </c>
      <c r="R5" s="13" t="str">
        <f t="shared" si="2"/>
        <v>Bagnato</v>
      </c>
      <c r="S5" s="13">
        <f t="shared" si="3"/>
        <v>0</v>
      </c>
      <c r="T5" s="13">
        <f t="shared" si="4"/>
        <v>0</v>
      </c>
      <c r="U5" s="14" t="str">
        <f t="shared" si="5"/>
        <v>Russo</v>
      </c>
      <c r="V5" s="21"/>
      <c r="W5" s="102">
        <f t="shared" si="6"/>
      </c>
      <c r="X5" s="108">
        <f t="shared" si="7"/>
        <v>3.01</v>
      </c>
      <c r="Y5" s="109">
        <v>3</v>
      </c>
      <c r="Z5" s="109">
        <v>1</v>
      </c>
      <c r="AA5" s="110" t="s">
        <v>36</v>
      </c>
      <c r="AB5" s="111" t="str">
        <f t="shared" si="8"/>
        <v>Longo</v>
      </c>
      <c r="AC5" s="112" t="str">
        <f t="shared" si="8"/>
        <v>Player 37</v>
      </c>
      <c r="AD5" s="113"/>
      <c r="AE5" s="114"/>
      <c r="AF5" s="115" t="str">
        <f>B30</f>
        <v>Corso A.</v>
      </c>
    </row>
    <row r="6" spans="1:32" ht="13.5" thickBot="1">
      <c r="A6" s="44">
        <f>C6*1000+J6*50+H6+0.8</f>
        <v>4000.8</v>
      </c>
      <c r="B6" s="52" t="str">
        <f>Player!A18</f>
        <v> La Torre C.</v>
      </c>
      <c r="C6" s="53">
        <f>3*E6+F6</f>
        <v>4</v>
      </c>
      <c r="D6" s="54">
        <f>SUM(E6:G6)</f>
        <v>4</v>
      </c>
      <c r="E6" s="54">
        <f>SUM(H12+F15+F18+F21)</f>
        <v>0</v>
      </c>
      <c r="F6" s="55">
        <f>SUM(G12+G15+G18+G21)</f>
        <v>4</v>
      </c>
      <c r="G6" s="55">
        <f>SUM(F12+H15+H18+H21)</f>
        <v>0</v>
      </c>
      <c r="H6" s="55">
        <f>SUM(E12+D15+D18+D21)</f>
        <v>0</v>
      </c>
      <c r="I6" s="55">
        <f>SUM(D12+E15+E18+E21)</f>
        <v>0</v>
      </c>
      <c r="J6" s="56">
        <f>H6-I6</f>
        <v>0</v>
      </c>
      <c r="K6" s="50" t="s">
        <v>10</v>
      </c>
      <c r="L6" s="51" t="str">
        <f>IF(SUM(A5:A9)=20003.9,K6,VLOOKUP(LARGE($A$5:$A$9,1),A5:B9,2,FALSE))</f>
        <v>1B</v>
      </c>
      <c r="N6" s="11">
        <f>N1+O6/100</f>
        <v>1.04</v>
      </c>
      <c r="O6" s="12">
        <v>4</v>
      </c>
      <c r="P6" s="13" t="str">
        <f t="shared" si="0"/>
        <v>C</v>
      </c>
      <c r="Q6" s="13" t="str">
        <f t="shared" si="1"/>
        <v> Torre</v>
      </c>
      <c r="R6" s="13" t="str">
        <f t="shared" si="2"/>
        <v> Frollo</v>
      </c>
      <c r="S6" s="13">
        <f t="shared" si="3"/>
        <v>0</v>
      </c>
      <c r="T6" s="13">
        <f t="shared" si="4"/>
        <v>0</v>
      </c>
      <c r="U6" s="14" t="str">
        <f t="shared" si="5"/>
        <v> Riccobene</v>
      </c>
      <c r="V6" s="21"/>
      <c r="W6" s="102">
        <f t="shared" si="6"/>
      </c>
      <c r="X6" s="116">
        <f t="shared" si="7"/>
        <v>3.02</v>
      </c>
      <c r="Y6" s="117">
        <v>3</v>
      </c>
      <c r="Z6" s="117">
        <v>2</v>
      </c>
      <c r="AA6" s="118" t="s">
        <v>36</v>
      </c>
      <c r="AB6" s="119" t="str">
        <f t="shared" si="8"/>
        <v> La Torre C.</v>
      </c>
      <c r="AC6" s="120" t="str">
        <f t="shared" si="8"/>
        <v>Giliberto</v>
      </c>
      <c r="AD6" s="121"/>
      <c r="AE6" s="122"/>
      <c r="AF6" s="123" t="str">
        <f>B31</f>
        <v>Diletti</v>
      </c>
    </row>
    <row r="7" spans="1:32" ht="12.75">
      <c r="A7" s="44">
        <f>C7*1000+J7*50+H7+0.7</f>
        <v>4000.7</v>
      </c>
      <c r="B7" s="52" t="str">
        <f>Player!A19</f>
        <v>Giliberto</v>
      </c>
      <c r="C7" s="53">
        <f>3*E7+F7</f>
        <v>4</v>
      </c>
      <c r="D7" s="54">
        <f>SUM(E7:G7)</f>
        <v>4</v>
      </c>
      <c r="E7" s="54">
        <f>SUM(F13+H15+H17+F20)</f>
        <v>0</v>
      </c>
      <c r="F7" s="55">
        <f>SUM(G13+G15+G17+G20)</f>
        <v>4</v>
      </c>
      <c r="G7" s="55">
        <f>SUM(H13+F15+F17+H20)</f>
        <v>0</v>
      </c>
      <c r="H7" s="55">
        <f>SUM(D13+E15+E17+D20)</f>
        <v>0</v>
      </c>
      <c r="I7" s="55">
        <f>SUM(E13+D15+D17+E20)</f>
        <v>0</v>
      </c>
      <c r="J7" s="56">
        <f>H7-I7</f>
        <v>0</v>
      </c>
      <c r="K7" s="50" t="s">
        <v>25</v>
      </c>
      <c r="L7" s="51" t="str">
        <f>IF(SUM(A5:A9)=20003.9,K7,VLOOKUP(LARGE($A$5:$A$9,1),A5:B9,2,FALSE))</f>
        <v>1C</v>
      </c>
      <c r="N7" s="11">
        <f>N1+O7/100</f>
        <v>1.05</v>
      </c>
      <c r="O7" s="12">
        <v>5</v>
      </c>
      <c r="P7" s="13" t="str">
        <f t="shared" si="0"/>
        <v>E</v>
      </c>
      <c r="Q7" s="13" t="str">
        <f t="shared" si="1"/>
        <v>Murabito</v>
      </c>
      <c r="R7" s="13" t="str">
        <f t="shared" si="2"/>
        <v>Lo Cascio Gius.</v>
      </c>
      <c r="S7" s="13">
        <f t="shared" si="3"/>
        <v>0</v>
      </c>
      <c r="T7" s="13">
        <f t="shared" si="4"/>
        <v>0</v>
      </c>
      <c r="U7" s="14" t="str">
        <f t="shared" si="5"/>
        <v>Lo Presti A.</v>
      </c>
      <c r="V7" s="21"/>
      <c r="W7" s="102">
        <f t="shared" si="6"/>
      </c>
      <c r="X7" s="108">
        <f t="shared" si="7"/>
        <v>4.11</v>
      </c>
      <c r="Y7" s="109">
        <v>4</v>
      </c>
      <c r="Z7" s="109">
        <v>11</v>
      </c>
      <c r="AA7" s="110" t="s">
        <v>36</v>
      </c>
      <c r="AB7" s="111" t="str">
        <f t="shared" si="8"/>
        <v>Calabrò S.</v>
      </c>
      <c r="AC7" s="112" t="str">
        <f t="shared" si="8"/>
        <v>Player 37</v>
      </c>
      <c r="AD7" s="113"/>
      <c r="AE7" s="114"/>
      <c r="AF7" s="115" t="str">
        <f>B32</f>
        <v> Squaddara G.</v>
      </c>
    </row>
    <row r="8" spans="1:32" ht="13.5" thickBot="1">
      <c r="A8" s="44">
        <f>C8*1000+J8*50+H8+0.6</f>
        <v>4000.6</v>
      </c>
      <c r="B8" s="52" t="str">
        <f>Player!A36</f>
        <v>Calabrò S.</v>
      </c>
      <c r="C8" s="53">
        <f>3*E8+F8</f>
        <v>4</v>
      </c>
      <c r="D8" s="54">
        <f>SUM(E8:G8)</f>
        <v>4</v>
      </c>
      <c r="E8" s="54">
        <f>SUM(H13+F16+H19+H21)</f>
        <v>0</v>
      </c>
      <c r="F8" s="55">
        <f>SUM(G13+G16+G19+G21)</f>
        <v>4</v>
      </c>
      <c r="G8" s="55">
        <f>SUM(F13+H16+F19+F21)</f>
        <v>0</v>
      </c>
      <c r="H8" s="55">
        <f>SUM(E13+D16+E19+E21)</f>
        <v>0</v>
      </c>
      <c r="I8" s="55">
        <f>SUM(D13+E16+D19+D21)</f>
        <v>0</v>
      </c>
      <c r="J8" s="56">
        <f>H8-I8</f>
        <v>0</v>
      </c>
      <c r="K8" s="50" t="s">
        <v>52</v>
      </c>
      <c r="L8" s="51" t="str">
        <f>IF(SUM(A5:A9)=20003.9,K8,VLOOKUP(LARGE($A$5:$A$9,1),A5:B9,2,FALSE))</f>
        <v>1D</v>
      </c>
      <c r="N8" s="11">
        <f>N1+O8/100</f>
        <v>1.06</v>
      </c>
      <c r="O8" s="12">
        <v>6</v>
      </c>
      <c r="P8" s="13" t="str">
        <f t="shared" si="0"/>
        <v>E</v>
      </c>
      <c r="Q8" s="13" t="str">
        <f t="shared" si="1"/>
        <v>Currò S.</v>
      </c>
      <c r="R8" s="13" t="str">
        <f t="shared" si="2"/>
        <v> Ielapi P.</v>
      </c>
      <c r="S8" s="13">
        <f t="shared" si="3"/>
        <v>0</v>
      </c>
      <c r="T8" s="13">
        <f t="shared" si="4"/>
        <v>0</v>
      </c>
      <c r="U8" s="14" t="str">
        <f t="shared" si="5"/>
        <v> Pisasale</v>
      </c>
      <c r="V8" s="21"/>
      <c r="W8" s="103">
        <f t="shared" si="6"/>
      </c>
      <c r="X8" s="116">
        <f t="shared" si="7"/>
        <v>4.12</v>
      </c>
      <c r="Y8" s="117">
        <v>4</v>
      </c>
      <c r="Z8" s="117">
        <v>12</v>
      </c>
      <c r="AA8" s="118" t="s">
        <v>36</v>
      </c>
      <c r="AB8" s="119" t="str">
        <f t="shared" si="8"/>
        <v>Longo</v>
      </c>
      <c r="AC8" s="120" t="str">
        <f t="shared" si="8"/>
        <v>Giliberto</v>
      </c>
      <c r="AD8" s="121"/>
      <c r="AE8" s="122"/>
      <c r="AF8" s="123" t="str">
        <f>B31</f>
        <v>Diletti</v>
      </c>
    </row>
    <row r="9" spans="1:32" s="71" customFormat="1" ht="13.5" thickBot="1">
      <c r="A9" s="44">
        <f>C9*1000+J9*50+H9+0.9</f>
        <v>4000.9</v>
      </c>
      <c r="B9" s="57" t="str">
        <f>Player!A37</f>
        <v>Player 37</v>
      </c>
      <c r="C9" s="58">
        <f>3*E9+F9</f>
        <v>4</v>
      </c>
      <c r="D9" s="59">
        <f>SUM(E9:G9)</f>
        <v>4</v>
      </c>
      <c r="E9" s="59">
        <f>SUM(H14+H16+H18+H20)</f>
        <v>0</v>
      </c>
      <c r="F9" s="59">
        <f>SUM(G14+G16+G18+G20)</f>
        <v>4</v>
      </c>
      <c r="G9" s="60">
        <f>SUM(F14+F16+F18+F20)</f>
        <v>0</v>
      </c>
      <c r="H9" s="60">
        <f>SUM(E14+E16+E18+E20)</f>
        <v>0</v>
      </c>
      <c r="I9" s="60">
        <f>SUM(D14+D16+D18+D20)</f>
        <v>0</v>
      </c>
      <c r="J9" s="61">
        <f>H9-I9</f>
        <v>0</v>
      </c>
      <c r="K9" s="62" t="s">
        <v>102</v>
      </c>
      <c r="L9" s="63" t="str">
        <f>IF(SUM(A5:A9)=20003.9,K9,VLOOKUP(LARGE($A$5:$A$9,1),A5:B9,2,FALSE))</f>
        <v>1E</v>
      </c>
      <c r="M9" s="92"/>
      <c r="N9" s="11">
        <f>N1+O9/100</f>
        <v>1.07</v>
      </c>
      <c r="O9" s="15">
        <v>7</v>
      </c>
      <c r="P9" s="13" t="str">
        <f t="shared" si="0"/>
        <v>G</v>
      </c>
      <c r="Q9" s="13" t="str">
        <f t="shared" si="1"/>
        <v>Gissara C.</v>
      </c>
      <c r="R9" s="13" t="str">
        <f t="shared" si="2"/>
        <v>Sciacca</v>
      </c>
      <c r="S9" s="13">
        <f t="shared" si="3"/>
        <v>0</v>
      </c>
      <c r="T9" s="13">
        <f t="shared" si="4"/>
        <v>0</v>
      </c>
      <c r="U9" s="14" t="str">
        <f t="shared" si="5"/>
        <v>Cortese</v>
      </c>
      <c r="W9" s="102">
        <f t="shared" si="6"/>
      </c>
      <c r="X9" s="108">
        <f>Y9+Z9/100</f>
        <v>5.01</v>
      </c>
      <c r="Y9" s="109">
        <v>5</v>
      </c>
      <c r="Z9" s="109">
        <v>1</v>
      </c>
      <c r="AA9" s="110" t="s">
        <v>36</v>
      </c>
      <c r="AB9" s="111" t="str">
        <f t="shared" si="8"/>
        <v> La Torre C.</v>
      </c>
      <c r="AC9" s="112" t="str">
        <f t="shared" si="8"/>
        <v>Player 37</v>
      </c>
      <c r="AD9" s="113"/>
      <c r="AE9" s="114"/>
      <c r="AF9" s="115" t="str">
        <f>B36</f>
        <v>Corso A.</v>
      </c>
    </row>
    <row r="10" spans="1:32" ht="13.5" thickBot="1">
      <c r="A10" s="151"/>
      <c r="B10" s="152"/>
      <c r="C10" s="153"/>
      <c r="D10" s="153"/>
      <c r="E10" s="153"/>
      <c r="F10" s="154"/>
      <c r="G10" s="154"/>
      <c r="H10" s="155"/>
      <c r="I10" s="153"/>
      <c r="J10" s="153"/>
      <c r="K10" s="69"/>
      <c r="L10" s="70"/>
      <c r="M10" s="71"/>
      <c r="N10" s="11">
        <f>N1+O10/100</f>
        <v>1.08</v>
      </c>
      <c r="O10" s="12">
        <v>8</v>
      </c>
      <c r="P10" s="13" t="str">
        <f t="shared" si="0"/>
        <v>G</v>
      </c>
      <c r="Q10" s="13" t="str">
        <f t="shared" si="1"/>
        <v>Squaddara F.</v>
      </c>
      <c r="R10" s="13" t="str">
        <f t="shared" si="2"/>
        <v> Trimboli</v>
      </c>
      <c r="S10" s="13">
        <f t="shared" si="3"/>
        <v>0</v>
      </c>
      <c r="T10" s="13">
        <f t="shared" si="4"/>
        <v>0</v>
      </c>
      <c r="U10" s="14" t="str">
        <f t="shared" si="5"/>
        <v>Lo Presti R.</v>
      </c>
      <c r="V10" s="21"/>
      <c r="W10" s="102">
        <f t="shared" si="6"/>
      </c>
      <c r="X10" s="116">
        <f>Y10+Z10/100</f>
        <v>5.02</v>
      </c>
      <c r="Y10" s="117">
        <v>5</v>
      </c>
      <c r="Z10" s="117">
        <v>2</v>
      </c>
      <c r="AA10" s="118" t="s">
        <v>36</v>
      </c>
      <c r="AB10" s="119" t="str">
        <f t="shared" si="8"/>
        <v>Longo</v>
      </c>
      <c r="AC10" s="120" t="str">
        <f t="shared" si="8"/>
        <v>Calabrò S.</v>
      </c>
      <c r="AD10" s="121"/>
      <c r="AE10" s="122"/>
      <c r="AF10" s="123" t="str">
        <f>B39</f>
        <v>Diletti</v>
      </c>
    </row>
    <row r="11" spans="1:32" ht="13.5" thickBot="1">
      <c r="A11" s="72"/>
      <c r="B11" s="73"/>
      <c r="C11" s="169"/>
      <c r="D11" s="191" t="s">
        <v>11</v>
      </c>
      <c r="E11" s="192"/>
      <c r="F11" s="34"/>
      <c r="G11" s="75"/>
      <c r="H11" s="34"/>
      <c r="I11" s="191" t="s">
        <v>24</v>
      </c>
      <c r="J11" s="193"/>
      <c r="K11" s="191"/>
      <c r="L11" s="192"/>
      <c r="N11" s="11">
        <f>N1+O11/100</f>
        <v>1.09</v>
      </c>
      <c r="O11" s="12">
        <v>9</v>
      </c>
      <c r="P11" s="13" t="str">
        <f t="shared" si="0"/>
        <v>I</v>
      </c>
      <c r="Q11" s="13" t="str">
        <f t="shared" si="1"/>
        <v>Buttitta</v>
      </c>
      <c r="R11" s="13" t="str">
        <f t="shared" si="2"/>
        <v>Natoli A.</v>
      </c>
      <c r="S11" s="13">
        <f t="shared" si="3"/>
        <v>0</v>
      </c>
      <c r="T11" s="13">
        <f t="shared" si="4"/>
        <v>0</v>
      </c>
      <c r="U11" s="14" t="str">
        <f t="shared" si="5"/>
        <v>-</v>
      </c>
      <c r="V11" s="21"/>
      <c r="W11" s="102">
        <f t="shared" si="6"/>
      </c>
      <c r="X11" s="108">
        <f>Y11+Z11/100</f>
        <v>6.11</v>
      </c>
      <c r="Y11" s="109">
        <v>6</v>
      </c>
      <c r="Z11" s="109">
        <v>11</v>
      </c>
      <c r="AA11" s="110" t="s">
        <v>36</v>
      </c>
      <c r="AB11" s="111" t="str">
        <f t="shared" si="8"/>
        <v>Giliberto</v>
      </c>
      <c r="AC11" s="112" t="str">
        <f t="shared" si="8"/>
        <v>Player 37</v>
      </c>
      <c r="AD11" s="113"/>
      <c r="AE11" s="114"/>
      <c r="AF11" s="115" t="str">
        <f>B37</f>
        <v> Squaddara G.</v>
      </c>
    </row>
    <row r="12" spans="1:32" ht="13.5" thickBot="1">
      <c r="A12" s="76" t="str">
        <f>B5</f>
        <v>Longo</v>
      </c>
      <c r="B12" s="77" t="str">
        <f>B6</f>
        <v> La Torre C.</v>
      </c>
      <c r="C12" s="156"/>
      <c r="D12" s="79">
        <f>AD3</f>
        <v>0</v>
      </c>
      <c r="E12" s="80">
        <f aca="true" t="shared" si="9" ref="E12:E21">AE3</f>
        <v>0</v>
      </c>
      <c r="F12" s="158">
        <f aca="true" t="shared" si="10" ref="F12:F17">IF(D12&gt;E12,1,0)</f>
        <v>0</v>
      </c>
      <c r="G12" s="158">
        <f aca="true" t="shared" si="11" ref="G12:G17">IF(D12=E12,1,0)</f>
        <v>1</v>
      </c>
      <c r="H12" s="158">
        <f aca="true" t="shared" si="12" ref="H12:H17">IF(D12&lt;E12,1,0)</f>
        <v>0</v>
      </c>
      <c r="I12" s="189" t="str">
        <f>AF3</f>
        <v>Magrì</v>
      </c>
      <c r="J12" s="190"/>
      <c r="K12" s="212"/>
      <c r="L12" s="213"/>
      <c r="N12" s="11">
        <f>N1+O12/100</f>
        <v>1.1</v>
      </c>
      <c r="O12" s="12">
        <v>10</v>
      </c>
      <c r="P12" s="13" t="str">
        <f t="shared" si="0"/>
        <v>I</v>
      </c>
      <c r="Q12" s="13" t="str">
        <f t="shared" si="1"/>
        <v>Chiara</v>
      </c>
      <c r="R12" s="13" t="str">
        <f t="shared" si="2"/>
        <v>Natoli R.</v>
      </c>
      <c r="S12" s="13">
        <f t="shared" si="3"/>
        <v>0</v>
      </c>
      <c r="T12" s="13">
        <f t="shared" si="4"/>
        <v>0</v>
      </c>
      <c r="U12" s="14" t="str">
        <f t="shared" si="5"/>
        <v>-</v>
      </c>
      <c r="V12" s="21"/>
      <c r="W12" s="102">
        <f t="shared" si="6"/>
      </c>
      <c r="X12" s="116">
        <f>Y12+Z12/100</f>
        <v>6.12</v>
      </c>
      <c r="Y12" s="117">
        <v>6</v>
      </c>
      <c r="Z12" s="117">
        <v>12</v>
      </c>
      <c r="AA12" s="118" t="s">
        <v>36</v>
      </c>
      <c r="AB12" s="119" t="str">
        <f t="shared" si="8"/>
        <v> La Torre C.</v>
      </c>
      <c r="AC12" s="120" t="str">
        <f t="shared" si="8"/>
        <v>Calabrò S.</v>
      </c>
      <c r="AD12" s="121"/>
      <c r="AE12" s="122"/>
      <c r="AF12" s="123" t="str">
        <f>B38</f>
        <v>Player 38</v>
      </c>
    </row>
    <row r="13" spans="1:32" ht="13.5" thickBot="1">
      <c r="A13" s="82" t="str">
        <f>B7</f>
        <v>Giliberto</v>
      </c>
      <c r="B13" s="83" t="str">
        <f>B8</f>
        <v>Calabrò S.</v>
      </c>
      <c r="C13" s="159"/>
      <c r="D13" s="58">
        <f aca="true" t="shared" si="13" ref="D13:D21">AD4</f>
        <v>0</v>
      </c>
      <c r="E13" s="85">
        <f t="shared" si="9"/>
        <v>0</v>
      </c>
      <c r="F13" s="158">
        <f t="shared" si="10"/>
        <v>0</v>
      </c>
      <c r="G13" s="158">
        <f t="shared" si="11"/>
        <v>1</v>
      </c>
      <c r="H13" s="158">
        <f t="shared" si="12"/>
        <v>0</v>
      </c>
      <c r="I13" s="187" t="str">
        <f aca="true" t="shared" si="14" ref="I13:I21">AF4</f>
        <v> Squaddara G.</v>
      </c>
      <c r="J13" s="188"/>
      <c r="K13" s="214"/>
      <c r="L13" s="215"/>
      <c r="N13" s="11">
        <f>N1+O13/100</f>
        <v>1.11</v>
      </c>
      <c r="O13" s="15">
        <v>11</v>
      </c>
      <c r="P13" s="13" t="str">
        <f t="shared" si="0"/>
        <v>-</v>
      </c>
      <c r="Q13" s="13" t="str">
        <f t="shared" si="1"/>
        <v>-</v>
      </c>
      <c r="R13" s="13" t="str">
        <f t="shared" si="2"/>
        <v>-</v>
      </c>
      <c r="S13" s="13" t="str">
        <f t="shared" si="3"/>
        <v>-</v>
      </c>
      <c r="T13" s="13" t="str">
        <f t="shared" si="4"/>
        <v>-</v>
      </c>
      <c r="U13" s="14" t="str">
        <f t="shared" si="5"/>
        <v>-</v>
      </c>
      <c r="V13" s="21"/>
      <c r="W13" s="21"/>
      <c r="Z13" s="125"/>
      <c r="AA13" s="125"/>
      <c r="AB13" s="126"/>
      <c r="AC13" s="126"/>
      <c r="AD13" s="127"/>
      <c r="AE13" s="127"/>
      <c r="AF13" s="126"/>
    </row>
    <row r="14" spans="1:32" ht="13.5" thickBot="1">
      <c r="A14" s="76" t="str">
        <f>B5</f>
        <v>Longo</v>
      </c>
      <c r="B14" s="77" t="str">
        <f>B9</f>
        <v>Player 37</v>
      </c>
      <c r="C14" s="156"/>
      <c r="D14" s="46">
        <f t="shared" si="13"/>
        <v>0</v>
      </c>
      <c r="E14" s="157">
        <f t="shared" si="9"/>
        <v>0</v>
      </c>
      <c r="F14" s="158">
        <f t="shared" si="10"/>
        <v>0</v>
      </c>
      <c r="G14" s="158">
        <f t="shared" si="11"/>
        <v>1</v>
      </c>
      <c r="H14" s="158">
        <f t="shared" si="12"/>
        <v>0</v>
      </c>
      <c r="I14" s="194" t="str">
        <f t="shared" si="14"/>
        <v>Corso A.</v>
      </c>
      <c r="J14" s="195"/>
      <c r="K14" s="214"/>
      <c r="L14" s="215"/>
      <c r="N14" s="16">
        <f>N1+O14/100</f>
        <v>1.12</v>
      </c>
      <c r="O14" s="17">
        <v>12</v>
      </c>
      <c r="P14" s="18" t="str">
        <f t="shared" si="0"/>
        <v>-</v>
      </c>
      <c r="Q14" s="18" t="str">
        <f t="shared" si="1"/>
        <v>-</v>
      </c>
      <c r="R14" s="18" t="str">
        <f t="shared" si="2"/>
        <v>-</v>
      </c>
      <c r="S14" s="18" t="str">
        <f t="shared" si="3"/>
        <v>-</v>
      </c>
      <c r="T14" s="18" t="str">
        <f t="shared" si="4"/>
        <v>-</v>
      </c>
      <c r="U14" s="19" t="str">
        <f t="shared" si="5"/>
        <v>-</v>
      </c>
      <c r="V14" s="21"/>
      <c r="W14" s="21"/>
      <c r="Z14" s="125"/>
      <c r="AA14" s="125"/>
      <c r="AB14" s="126"/>
      <c r="AC14" s="126"/>
      <c r="AD14" s="127"/>
      <c r="AE14" s="127"/>
      <c r="AF14" s="126"/>
    </row>
    <row r="15" spans="1:32" ht="13.5" thickBot="1">
      <c r="A15" s="82" t="str">
        <f>B6</f>
        <v> La Torre C.</v>
      </c>
      <c r="B15" s="83" t="str">
        <f>B7</f>
        <v>Giliberto</v>
      </c>
      <c r="C15" s="159"/>
      <c r="D15" s="58">
        <f t="shared" si="13"/>
        <v>0</v>
      </c>
      <c r="E15" s="85">
        <f t="shared" si="9"/>
        <v>0</v>
      </c>
      <c r="F15" s="158">
        <f t="shared" si="10"/>
        <v>0</v>
      </c>
      <c r="G15" s="158">
        <f t="shared" si="11"/>
        <v>1</v>
      </c>
      <c r="H15" s="158">
        <f t="shared" si="12"/>
        <v>0</v>
      </c>
      <c r="I15" s="187" t="str">
        <f t="shared" si="14"/>
        <v>Diletti</v>
      </c>
      <c r="J15" s="188"/>
      <c r="K15" s="214"/>
      <c r="L15" s="215"/>
      <c r="N15" s="20"/>
      <c r="Q15" s="21"/>
      <c r="R15" s="21"/>
      <c r="V15" s="21"/>
      <c r="W15" s="21"/>
      <c r="Z15" s="125"/>
      <c r="AA15" s="125"/>
      <c r="AB15" s="126"/>
      <c r="AC15" s="126"/>
      <c r="AD15" s="127"/>
      <c r="AE15" s="127"/>
      <c r="AF15" s="126"/>
    </row>
    <row r="16" spans="1:32" s="88" customFormat="1" ht="13.5" customHeight="1" thickBot="1">
      <c r="A16" s="76" t="str">
        <f>B8</f>
        <v>Calabrò S.</v>
      </c>
      <c r="B16" s="77" t="str">
        <f>B9</f>
        <v>Player 37</v>
      </c>
      <c r="C16" s="156"/>
      <c r="D16" s="46">
        <f t="shared" si="13"/>
        <v>0</v>
      </c>
      <c r="E16" s="157">
        <f t="shared" si="9"/>
        <v>0</v>
      </c>
      <c r="F16" s="158">
        <f t="shared" si="10"/>
        <v>0</v>
      </c>
      <c r="G16" s="158">
        <f t="shared" si="11"/>
        <v>1</v>
      </c>
      <c r="H16" s="158">
        <f t="shared" si="12"/>
        <v>0</v>
      </c>
      <c r="I16" s="194" t="str">
        <f t="shared" si="14"/>
        <v> Squaddara G.</v>
      </c>
      <c r="J16" s="195"/>
      <c r="K16" s="214"/>
      <c r="L16" s="215"/>
      <c r="M16" s="21"/>
      <c r="N16" s="1">
        <v>2</v>
      </c>
      <c r="O16" s="207" t="s">
        <v>79</v>
      </c>
      <c r="P16" s="208"/>
      <c r="Q16" s="208"/>
      <c r="R16" s="208"/>
      <c r="S16" s="208"/>
      <c r="T16" s="208"/>
      <c r="U16" s="209"/>
      <c r="V16" s="21"/>
      <c r="W16" s="21"/>
      <c r="X16" s="128"/>
      <c r="Y16" s="129"/>
      <c r="Z16" s="125"/>
      <c r="AA16" s="125"/>
      <c r="AB16" s="126"/>
      <c r="AC16" s="126"/>
      <c r="AD16" s="127"/>
      <c r="AE16" s="127"/>
      <c r="AF16" s="126"/>
    </row>
    <row r="17" spans="1:32" ht="13.5" thickBot="1">
      <c r="A17" s="82" t="str">
        <f>B5</f>
        <v>Longo</v>
      </c>
      <c r="B17" s="83" t="str">
        <f>B7</f>
        <v>Giliberto</v>
      </c>
      <c r="C17" s="159"/>
      <c r="D17" s="58">
        <f t="shared" si="13"/>
        <v>0</v>
      </c>
      <c r="E17" s="85">
        <f t="shared" si="9"/>
        <v>0</v>
      </c>
      <c r="F17" s="158">
        <f t="shared" si="10"/>
        <v>0</v>
      </c>
      <c r="G17" s="158">
        <f t="shared" si="11"/>
        <v>1</v>
      </c>
      <c r="H17" s="158">
        <f t="shared" si="12"/>
        <v>0</v>
      </c>
      <c r="I17" s="187" t="str">
        <f t="shared" si="14"/>
        <v>Diletti</v>
      </c>
      <c r="J17" s="188"/>
      <c r="K17" s="214"/>
      <c r="L17" s="215"/>
      <c r="M17" s="88"/>
      <c r="N17" s="22" t="s">
        <v>80</v>
      </c>
      <c r="O17" s="3" t="s">
        <v>81</v>
      </c>
      <c r="P17" s="3" t="s">
        <v>82</v>
      </c>
      <c r="Q17" s="4" t="s">
        <v>83</v>
      </c>
      <c r="R17" s="4" t="s">
        <v>84</v>
      </c>
      <c r="S17" s="5" t="s">
        <v>85</v>
      </c>
      <c r="T17" s="5"/>
      <c r="U17" s="3" t="s">
        <v>24</v>
      </c>
      <c r="V17" s="21"/>
      <c r="W17" s="21"/>
      <c r="Z17" s="125"/>
      <c r="AA17" s="125"/>
      <c r="AB17" s="126"/>
      <c r="AC17" s="126"/>
      <c r="AD17" s="130"/>
      <c r="AE17" s="127"/>
      <c r="AF17" s="126"/>
    </row>
    <row r="18" spans="1:32" s="92" customFormat="1" ht="12.75">
      <c r="A18" s="76" t="str">
        <f>B6</f>
        <v> La Torre C.</v>
      </c>
      <c r="B18" s="77" t="str">
        <f>B9</f>
        <v>Player 37</v>
      </c>
      <c r="C18" s="156"/>
      <c r="D18" s="46">
        <f t="shared" si="13"/>
        <v>0</v>
      </c>
      <c r="E18" s="157">
        <f t="shared" si="9"/>
        <v>0</v>
      </c>
      <c r="F18" s="158">
        <f>IF(D18&gt;E18,1,0)</f>
        <v>0</v>
      </c>
      <c r="G18" s="158">
        <f>IF(D18=E18,1,0)</f>
        <v>1</v>
      </c>
      <c r="H18" s="158">
        <f>IF(D18&lt;E18,1,0)</f>
        <v>0</v>
      </c>
      <c r="I18" s="218" t="str">
        <f t="shared" si="14"/>
        <v>Corso A.</v>
      </c>
      <c r="J18" s="219"/>
      <c r="K18" s="214"/>
      <c r="L18" s="215"/>
      <c r="M18" s="21"/>
      <c r="N18" s="6">
        <f>N16+O18/100</f>
        <v>2.01</v>
      </c>
      <c r="O18" s="7">
        <v>1</v>
      </c>
      <c r="P18" s="8" t="str">
        <f aca="true" t="shared" si="15" ref="P18:P29">_xlfn.IFERROR(VLOOKUP(N18,$X:$AF,4,FALSE),"-")</f>
        <v>A</v>
      </c>
      <c r="Q18" s="8" t="str">
        <f aca="true" t="shared" si="16" ref="Q18:Q29">_xlfn.IFERROR(VLOOKUP(N18,$X:$AF,5,FALSE),"-")</f>
        <v>Magrì</v>
      </c>
      <c r="R18" s="9" t="str">
        <f aca="true" t="shared" si="17" ref="R18:R29">_xlfn.IFERROR(VLOOKUP(N18,$X:$AF,6,FALSE),"-")</f>
        <v>Corso A.</v>
      </c>
      <c r="S18" s="9">
        <f aca="true" t="shared" si="18" ref="S18:S29">_xlfn.IFERROR(VLOOKUP(N18,$X:$AF,7,FALSE),"-")</f>
        <v>0</v>
      </c>
      <c r="T18" s="9">
        <f aca="true" t="shared" si="19" ref="T18:T29">_xlfn.IFERROR(VLOOKUP(N18,$X:$AF,8,FALSE),"-")</f>
        <v>0</v>
      </c>
      <c r="U18" s="10" t="str">
        <f aca="true" t="shared" si="20" ref="U18:U29">_xlfn.IFERROR(VLOOKUP(N18,$X:$AF,9,FALSE),"-")</f>
        <v>Longo</v>
      </c>
      <c r="V18" s="21"/>
      <c r="W18" s="21"/>
      <c r="X18" s="128"/>
      <c r="Y18" s="131"/>
      <c r="Z18" s="125"/>
      <c r="AA18" s="125"/>
      <c r="AB18" s="132"/>
      <c r="AC18" s="132"/>
      <c r="AD18" s="133"/>
      <c r="AE18" s="133"/>
      <c r="AF18" s="132"/>
    </row>
    <row r="19" spans="1:34" ht="13.5" thickBot="1">
      <c r="A19" s="82" t="str">
        <f>B5</f>
        <v>Longo</v>
      </c>
      <c r="B19" s="83" t="str">
        <f>B8</f>
        <v>Calabrò S.</v>
      </c>
      <c r="C19" s="159"/>
      <c r="D19" s="58">
        <f t="shared" si="13"/>
        <v>0</v>
      </c>
      <c r="E19" s="85">
        <f t="shared" si="9"/>
        <v>0</v>
      </c>
      <c r="F19" s="158">
        <f>IF(D19&gt;E19,1,0)</f>
        <v>0</v>
      </c>
      <c r="G19" s="158">
        <f>IF(D19=E19,1,0)</f>
        <v>1</v>
      </c>
      <c r="H19" s="158">
        <f>IF(D19&lt;E19,1,0)</f>
        <v>0</v>
      </c>
      <c r="I19" s="210" t="str">
        <f t="shared" si="14"/>
        <v>Diletti</v>
      </c>
      <c r="J19" s="211"/>
      <c r="K19" s="214"/>
      <c r="L19" s="215"/>
      <c r="N19" s="11">
        <f>N16+O19/100</f>
        <v>2.02</v>
      </c>
      <c r="O19" s="12">
        <v>2</v>
      </c>
      <c r="P19" s="13" t="str">
        <f t="shared" si="15"/>
        <v>A</v>
      </c>
      <c r="Q19" s="13" t="str">
        <f t="shared" si="16"/>
        <v>Diletti</v>
      </c>
      <c r="R19" s="13" t="str">
        <f t="shared" si="17"/>
        <v> Squaddara G.</v>
      </c>
      <c r="S19" s="13">
        <f t="shared" si="18"/>
        <v>0</v>
      </c>
      <c r="T19" s="13">
        <f t="shared" si="19"/>
        <v>0</v>
      </c>
      <c r="U19" s="14" t="str">
        <f t="shared" si="20"/>
        <v>Calabrò S.</v>
      </c>
      <c r="V19" s="21"/>
      <c r="W19" s="21"/>
      <c r="Y19" s="131"/>
      <c r="Z19" s="125"/>
      <c r="AA19" s="125"/>
      <c r="AB19" s="132"/>
      <c r="AC19" s="132"/>
      <c r="AD19" s="133"/>
      <c r="AE19" s="133"/>
      <c r="AF19" s="132"/>
      <c r="AG19" s="92"/>
      <c r="AH19" s="92"/>
    </row>
    <row r="20" spans="1:34" ht="12.75">
      <c r="A20" s="76" t="str">
        <f>B7</f>
        <v>Giliberto</v>
      </c>
      <c r="B20" s="77" t="str">
        <f>B9</f>
        <v>Player 37</v>
      </c>
      <c r="C20" s="156"/>
      <c r="D20" s="46">
        <f t="shared" si="13"/>
        <v>0</v>
      </c>
      <c r="E20" s="157">
        <f t="shared" si="9"/>
        <v>0</v>
      </c>
      <c r="F20" s="158">
        <f>IF(D20&gt;E20,1,0)</f>
        <v>0</v>
      </c>
      <c r="G20" s="158">
        <f>IF(D20=E20,1,0)</f>
        <v>1</v>
      </c>
      <c r="H20" s="158">
        <f>IF(D20&lt;E20,1,0)</f>
        <v>0</v>
      </c>
      <c r="I20" s="218" t="str">
        <f t="shared" si="14"/>
        <v> Squaddara G.</v>
      </c>
      <c r="J20" s="219"/>
      <c r="K20" s="214"/>
      <c r="L20" s="215"/>
      <c r="N20" s="11">
        <f>N16+O20/100</f>
        <v>2.03</v>
      </c>
      <c r="O20" s="12">
        <v>3</v>
      </c>
      <c r="P20" s="13" t="str">
        <f t="shared" si="15"/>
        <v>D</v>
      </c>
      <c r="Q20" s="13" t="str">
        <f t="shared" si="16"/>
        <v>Russo</v>
      </c>
      <c r="R20" s="13" t="str">
        <f t="shared" si="17"/>
        <v>Giuffré</v>
      </c>
      <c r="S20" s="13">
        <f t="shared" si="18"/>
        <v>0</v>
      </c>
      <c r="T20" s="13">
        <f t="shared" si="19"/>
        <v>0</v>
      </c>
      <c r="U20" s="14" t="str">
        <f t="shared" si="20"/>
        <v>Natoli C.</v>
      </c>
      <c r="V20" s="29"/>
      <c r="W20" s="21"/>
      <c r="Y20" s="131"/>
      <c r="Z20" s="125"/>
      <c r="AA20" s="125"/>
      <c r="AB20" s="132"/>
      <c r="AC20" s="132"/>
      <c r="AD20" s="133"/>
      <c r="AE20" s="133"/>
      <c r="AF20" s="132"/>
      <c r="AG20" s="92"/>
      <c r="AH20" s="92"/>
    </row>
    <row r="21" spans="1:34" ht="13.5" thickBot="1">
      <c r="A21" s="82" t="str">
        <f>B6</f>
        <v> La Torre C.</v>
      </c>
      <c r="B21" s="83" t="str">
        <f>B8</f>
        <v>Calabrò S.</v>
      </c>
      <c r="C21" s="159"/>
      <c r="D21" s="58">
        <f t="shared" si="13"/>
        <v>0</v>
      </c>
      <c r="E21" s="85">
        <f t="shared" si="9"/>
        <v>0</v>
      </c>
      <c r="F21" s="158">
        <f>IF(D21&gt;E21,1,0)</f>
        <v>0</v>
      </c>
      <c r="G21" s="158">
        <f>IF(D21=E21,1,0)</f>
        <v>1</v>
      </c>
      <c r="H21" s="158">
        <f>IF(D21&lt;E21,1,0)</f>
        <v>0</v>
      </c>
      <c r="I21" s="210" t="str">
        <f t="shared" si="14"/>
        <v>Player 38</v>
      </c>
      <c r="J21" s="211"/>
      <c r="K21" s="216"/>
      <c r="L21" s="217"/>
      <c r="N21" s="11">
        <f>N16+O21/100</f>
        <v>2.04</v>
      </c>
      <c r="O21" s="12">
        <v>4</v>
      </c>
      <c r="P21" s="13" t="str">
        <f t="shared" si="15"/>
        <v>D</v>
      </c>
      <c r="Q21" s="13" t="str">
        <f t="shared" si="16"/>
        <v>La Torre A.</v>
      </c>
      <c r="R21" s="13" t="str">
        <f t="shared" si="17"/>
        <v> Riccobene</v>
      </c>
      <c r="S21" s="13">
        <f t="shared" si="18"/>
        <v>0</v>
      </c>
      <c r="T21" s="13">
        <f t="shared" si="19"/>
        <v>0</v>
      </c>
      <c r="U21" s="14" t="str">
        <f t="shared" si="20"/>
        <v> Frollo</v>
      </c>
      <c r="V21" s="21"/>
      <c r="W21" s="21"/>
      <c r="Y21" s="131"/>
      <c r="Z21" s="125"/>
      <c r="AA21" s="125"/>
      <c r="AB21" s="132"/>
      <c r="AC21" s="132"/>
      <c r="AD21" s="133"/>
      <c r="AE21" s="133"/>
      <c r="AF21" s="132"/>
      <c r="AG21" s="92"/>
      <c r="AH21" s="92"/>
    </row>
    <row r="22" spans="1:34" ht="13.5" thickBot="1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N22" s="11">
        <f>N16+O22/100</f>
        <v>2.05</v>
      </c>
      <c r="O22" s="12">
        <v>5</v>
      </c>
      <c r="P22" s="13" t="str">
        <f t="shared" si="15"/>
        <v>F</v>
      </c>
      <c r="Q22" s="13" t="str">
        <f t="shared" si="16"/>
        <v>Lo Presti A.</v>
      </c>
      <c r="R22" s="13" t="str">
        <f t="shared" si="17"/>
        <v>La Torre F.</v>
      </c>
      <c r="S22" s="13">
        <f t="shared" si="18"/>
        <v>0</v>
      </c>
      <c r="T22" s="13">
        <f t="shared" si="19"/>
        <v>0</v>
      </c>
      <c r="U22" s="14" t="str">
        <f t="shared" si="20"/>
        <v>Murabito</v>
      </c>
      <c r="V22" s="92"/>
      <c r="W22" s="21"/>
      <c r="Y22" s="131"/>
      <c r="Z22" s="125"/>
      <c r="AA22" s="125"/>
      <c r="AB22" s="132"/>
      <c r="AC22" s="132"/>
      <c r="AD22" s="133"/>
      <c r="AE22" s="133"/>
      <c r="AF22" s="132"/>
      <c r="AG22" s="92"/>
      <c r="AH22" s="92"/>
    </row>
    <row r="23" spans="14:34" ht="12.75">
      <c r="N23" s="11">
        <f>N16+O23/100</f>
        <v>2.06</v>
      </c>
      <c r="O23" s="12">
        <v>6</v>
      </c>
      <c r="P23" s="13" t="str">
        <f t="shared" si="15"/>
        <v>F</v>
      </c>
      <c r="Q23" s="13" t="str">
        <f t="shared" si="16"/>
        <v>Lo Cascio Giud.</v>
      </c>
      <c r="R23" s="13" t="str">
        <f t="shared" si="17"/>
        <v> Pisasale</v>
      </c>
      <c r="S23" s="13">
        <f t="shared" si="18"/>
        <v>0</v>
      </c>
      <c r="T23" s="13">
        <f t="shared" si="19"/>
        <v>0</v>
      </c>
      <c r="U23" s="14" t="str">
        <f t="shared" si="20"/>
        <v> Ielapi P.</v>
      </c>
      <c r="V23" s="21"/>
      <c r="W23" s="21"/>
      <c r="Y23" s="131"/>
      <c r="Z23" s="125"/>
      <c r="AA23" s="125"/>
      <c r="AB23" s="132"/>
      <c r="AC23" s="132"/>
      <c r="AD23" s="133"/>
      <c r="AE23" s="133"/>
      <c r="AF23" s="132"/>
      <c r="AG23" s="92"/>
      <c r="AH23" s="92"/>
    </row>
    <row r="24" spans="14:34" ht="13.5" thickBot="1">
      <c r="N24" s="11">
        <f>N16+O24/100</f>
        <v>2.07</v>
      </c>
      <c r="O24" s="15">
        <v>7</v>
      </c>
      <c r="P24" s="13" t="str">
        <f t="shared" si="15"/>
        <v>H</v>
      </c>
      <c r="Q24" s="13" t="str">
        <f t="shared" si="16"/>
        <v>Cortese</v>
      </c>
      <c r="R24" s="13" t="str">
        <f t="shared" si="17"/>
        <v>Mandanici</v>
      </c>
      <c r="S24" s="13">
        <f t="shared" si="18"/>
        <v>0</v>
      </c>
      <c r="T24" s="13">
        <f t="shared" si="19"/>
        <v>0</v>
      </c>
      <c r="U24" s="14" t="str">
        <f t="shared" si="20"/>
        <v>Gissara C.</v>
      </c>
      <c r="V24" s="21"/>
      <c r="W24" s="21"/>
      <c r="Z24" s="134"/>
      <c r="AA24" s="134"/>
      <c r="AB24" s="134"/>
      <c r="AC24" s="134"/>
      <c r="AD24" s="134"/>
      <c r="AE24" s="134"/>
      <c r="AF24" s="134"/>
      <c r="AH24" s="92"/>
    </row>
    <row r="25" spans="1:34" ht="13.5" thickBot="1">
      <c r="A25" s="26" t="s">
        <v>12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  <c r="N25" s="11">
        <f>N16+O25/100</f>
        <v>2.08</v>
      </c>
      <c r="O25" s="12">
        <v>8</v>
      </c>
      <c r="P25" s="13" t="str">
        <f t="shared" si="15"/>
        <v>H</v>
      </c>
      <c r="Q25" s="13" t="str">
        <f t="shared" si="16"/>
        <v>Cannavò</v>
      </c>
      <c r="R25" s="13" t="str">
        <f t="shared" si="17"/>
        <v>Lo Presti R.</v>
      </c>
      <c r="S25" s="13">
        <f t="shared" si="18"/>
        <v>0</v>
      </c>
      <c r="T25" s="13">
        <f t="shared" si="19"/>
        <v>0</v>
      </c>
      <c r="U25" s="14" t="str">
        <f t="shared" si="20"/>
        <v> Trimboli</v>
      </c>
      <c r="V25" s="21"/>
      <c r="W25" s="101" t="str">
        <f>IF(COUNTIF(X:X,X25)&gt;1,"X","")</f>
        <v>X</v>
      </c>
      <c r="X25" s="105"/>
      <c r="Y25" s="105"/>
      <c r="Z25" s="197" t="str">
        <f>"PARTITE "&amp;A25</f>
        <v>PARTITE GIRONE 2</v>
      </c>
      <c r="AA25" s="198"/>
      <c r="AB25" s="198"/>
      <c r="AC25" s="198"/>
      <c r="AD25" s="198"/>
      <c r="AE25" s="198"/>
      <c r="AF25" s="199"/>
      <c r="AH25" s="92"/>
    </row>
    <row r="26" spans="1:34" ht="13.5" thickBo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11">
        <f>N16+O26/100</f>
        <v>2.09</v>
      </c>
      <c r="O26" s="12">
        <v>9</v>
      </c>
      <c r="P26" s="13" t="str">
        <f t="shared" si="15"/>
        <v>-</v>
      </c>
      <c r="Q26" s="13" t="str">
        <f t="shared" si="16"/>
        <v>-</v>
      </c>
      <c r="R26" s="13" t="str">
        <f t="shared" si="17"/>
        <v>-</v>
      </c>
      <c r="S26" s="13" t="str">
        <f t="shared" si="18"/>
        <v>-</v>
      </c>
      <c r="T26" s="13" t="str">
        <f t="shared" si="19"/>
        <v>-</v>
      </c>
      <c r="U26" s="14" t="str">
        <f t="shared" si="20"/>
        <v>-</v>
      </c>
      <c r="V26" s="21"/>
      <c r="W26" s="102"/>
      <c r="X26" s="106" t="s">
        <v>80</v>
      </c>
      <c r="Y26" s="106" t="s">
        <v>78</v>
      </c>
      <c r="Z26" s="106" t="s">
        <v>23</v>
      </c>
      <c r="AA26" s="106" t="s">
        <v>35</v>
      </c>
      <c r="AB26" s="107" t="s">
        <v>74</v>
      </c>
      <c r="AC26" s="107" t="s">
        <v>74</v>
      </c>
      <c r="AD26" s="205" t="s">
        <v>11</v>
      </c>
      <c r="AE26" s="206"/>
      <c r="AF26" s="106" t="s">
        <v>24</v>
      </c>
      <c r="AH26" s="92"/>
    </row>
    <row r="27" spans="1:34" ht="13.5" thickBot="1">
      <c r="A27" s="33"/>
      <c r="B27" s="34"/>
      <c r="C27" s="35"/>
      <c r="D27" s="35"/>
      <c r="E27" s="35"/>
      <c r="F27" s="35"/>
      <c r="G27" s="36"/>
      <c r="H27" s="36"/>
      <c r="I27" s="35"/>
      <c r="J27" s="35"/>
      <c r="K27" s="35"/>
      <c r="L27" s="37"/>
      <c r="N27" s="11">
        <f>N16+O27/100</f>
        <v>2.1</v>
      </c>
      <c r="O27" s="12">
        <v>10</v>
      </c>
      <c r="P27" s="13" t="str">
        <f t="shared" si="15"/>
        <v>-</v>
      </c>
      <c r="Q27" s="13" t="str">
        <f t="shared" si="16"/>
        <v>-</v>
      </c>
      <c r="R27" s="13" t="str">
        <f t="shared" si="17"/>
        <v>-</v>
      </c>
      <c r="S27" s="13" t="str">
        <f t="shared" si="18"/>
        <v>-</v>
      </c>
      <c r="T27" s="13" t="str">
        <f t="shared" si="19"/>
        <v>-</v>
      </c>
      <c r="U27" s="14" t="str">
        <f t="shared" si="20"/>
        <v>-</v>
      </c>
      <c r="V27" s="21"/>
      <c r="W27" s="102">
        <f aca="true" t="shared" si="21" ref="W27:W36">IF(COUNTIF(X$1:X$65536,X27)&gt;1,"X","")</f>
      </c>
      <c r="X27" s="108">
        <f aca="true" t="shared" si="22" ref="X27:X32">Y27+Z27/100</f>
        <v>2.01</v>
      </c>
      <c r="Y27" s="109">
        <v>2</v>
      </c>
      <c r="Z27" s="109">
        <v>1</v>
      </c>
      <c r="AA27" s="110" t="s">
        <v>36</v>
      </c>
      <c r="AB27" s="111" t="str">
        <f aca="true" t="shared" si="23" ref="AB27:AB36">A36</f>
        <v>Magrì</v>
      </c>
      <c r="AC27" s="112" t="str">
        <f aca="true" t="shared" si="24" ref="AC27:AC36">B36</f>
        <v>Corso A.</v>
      </c>
      <c r="AD27" s="113"/>
      <c r="AE27" s="114"/>
      <c r="AF27" s="115" t="str">
        <f>B5</f>
        <v>Longo</v>
      </c>
      <c r="AH27" s="92"/>
    </row>
    <row r="28" spans="1:34" ht="13.5" thickBot="1">
      <c r="A28" s="33"/>
      <c r="B28" s="38" t="s">
        <v>74</v>
      </c>
      <c r="C28" s="39" t="s">
        <v>1</v>
      </c>
      <c r="D28" s="40" t="s">
        <v>2</v>
      </c>
      <c r="E28" s="40" t="s">
        <v>3</v>
      </c>
      <c r="F28" s="41" t="s">
        <v>4</v>
      </c>
      <c r="G28" s="41" t="s">
        <v>5</v>
      </c>
      <c r="H28" s="41" t="s">
        <v>6</v>
      </c>
      <c r="I28" s="40" t="s">
        <v>7</v>
      </c>
      <c r="J28" s="42" t="s">
        <v>8</v>
      </c>
      <c r="K28" s="43"/>
      <c r="L28" s="38" t="s">
        <v>99</v>
      </c>
      <c r="N28" s="11">
        <f>N16+O28/100</f>
        <v>2.11</v>
      </c>
      <c r="O28" s="15">
        <v>11</v>
      </c>
      <c r="P28" s="13" t="str">
        <f t="shared" si="15"/>
        <v>-</v>
      </c>
      <c r="Q28" s="13" t="str">
        <f t="shared" si="16"/>
        <v>-</v>
      </c>
      <c r="R28" s="13" t="str">
        <f t="shared" si="17"/>
        <v>-</v>
      </c>
      <c r="S28" s="13" t="str">
        <f t="shared" si="18"/>
        <v>-</v>
      </c>
      <c r="T28" s="13" t="str">
        <f t="shared" si="19"/>
        <v>-</v>
      </c>
      <c r="U28" s="14" t="str">
        <f t="shared" si="20"/>
        <v>-</v>
      </c>
      <c r="V28" s="21"/>
      <c r="W28" s="102">
        <f t="shared" si="21"/>
      </c>
      <c r="X28" s="116">
        <f t="shared" si="22"/>
        <v>2.02</v>
      </c>
      <c r="Y28" s="117">
        <v>2</v>
      </c>
      <c r="Z28" s="117">
        <v>2</v>
      </c>
      <c r="AA28" s="118" t="s">
        <v>36</v>
      </c>
      <c r="AB28" s="119" t="str">
        <f t="shared" si="23"/>
        <v>Diletti</v>
      </c>
      <c r="AC28" s="120" t="str">
        <f t="shared" si="24"/>
        <v> Squaddara G.</v>
      </c>
      <c r="AD28" s="121"/>
      <c r="AE28" s="122"/>
      <c r="AF28" s="123" t="str">
        <f>B8</f>
        <v>Calabrò S.</v>
      </c>
      <c r="AH28" s="92"/>
    </row>
    <row r="29" spans="1:34" ht="13.5" thickBot="1">
      <c r="A29" s="44">
        <f>C29*1000+J29*50+H29+0.9</f>
        <v>4000.9</v>
      </c>
      <c r="B29" s="45" t="str">
        <f>Player!A2</f>
        <v>Magrì</v>
      </c>
      <c r="C29" s="46">
        <f>3*E29+F29</f>
        <v>4</v>
      </c>
      <c r="D29" s="47">
        <f>SUM(E29:G29)</f>
        <v>4</v>
      </c>
      <c r="E29" s="47">
        <f>SUM(F36+F38+F41+F43)</f>
        <v>0</v>
      </c>
      <c r="F29" s="48">
        <f>SUM(G36+G38+G41+G43)</f>
        <v>4</v>
      </c>
      <c r="G29" s="48">
        <f>SUM(H36+H38+H41+H43)</f>
        <v>0</v>
      </c>
      <c r="H29" s="48">
        <f>SUM(D36+D38+D41+D43)</f>
        <v>0</v>
      </c>
      <c r="I29" s="47">
        <f>SUM(E36+E38+E41+E43)</f>
        <v>0</v>
      </c>
      <c r="J29" s="49">
        <f>H29-I29</f>
        <v>0</v>
      </c>
      <c r="K29" s="50" t="s">
        <v>26</v>
      </c>
      <c r="L29" s="51" t="str">
        <f>IF(SUM(A29:A33)=20003.9,K29,VLOOKUP(LARGE($A$5:$A$9,1),A29:B33,2,FALSE))</f>
        <v>2A</v>
      </c>
      <c r="N29" s="16">
        <f>N16+O29/100</f>
        <v>2.12</v>
      </c>
      <c r="O29" s="17">
        <v>12</v>
      </c>
      <c r="P29" s="18" t="str">
        <f t="shared" si="15"/>
        <v>-</v>
      </c>
      <c r="Q29" s="18" t="str">
        <f t="shared" si="16"/>
        <v>-</v>
      </c>
      <c r="R29" s="18" t="str">
        <f t="shared" si="17"/>
        <v>-</v>
      </c>
      <c r="S29" s="18" t="str">
        <f t="shared" si="18"/>
        <v>-</v>
      </c>
      <c r="T29" s="18" t="str">
        <f t="shared" si="19"/>
        <v>-</v>
      </c>
      <c r="U29" s="19" t="str">
        <f t="shared" si="20"/>
        <v>-</v>
      </c>
      <c r="V29" s="21"/>
      <c r="W29" s="102">
        <f t="shared" si="21"/>
      </c>
      <c r="X29" s="108">
        <f t="shared" si="22"/>
        <v>3.11</v>
      </c>
      <c r="Y29" s="109">
        <v>3</v>
      </c>
      <c r="Z29" s="109">
        <v>11</v>
      </c>
      <c r="AA29" s="110" t="s">
        <v>36</v>
      </c>
      <c r="AB29" s="111" t="str">
        <f t="shared" si="23"/>
        <v>Magrì</v>
      </c>
      <c r="AC29" s="112" t="str">
        <f t="shared" si="24"/>
        <v>Player 38</v>
      </c>
      <c r="AD29" s="113"/>
      <c r="AE29" s="114"/>
      <c r="AF29" s="115" t="str">
        <f>B6</f>
        <v> La Torre C.</v>
      </c>
      <c r="AH29" s="92"/>
    </row>
    <row r="30" spans="1:34" ht="13.5" thickBot="1">
      <c r="A30" s="44">
        <f>C30*1000+J30*50+H30+0.8</f>
        <v>4000.8</v>
      </c>
      <c r="B30" s="52" t="str">
        <f>Player!A17</f>
        <v>Corso A.</v>
      </c>
      <c r="C30" s="53">
        <f>3*E30+F30</f>
        <v>4</v>
      </c>
      <c r="D30" s="54">
        <f>SUM(E30:G30)</f>
        <v>4</v>
      </c>
      <c r="E30" s="54">
        <f>SUM(H36+F39+F42+F45)</f>
        <v>0</v>
      </c>
      <c r="F30" s="55">
        <f>SUM(G36+G39+G42+G45)</f>
        <v>4</v>
      </c>
      <c r="G30" s="55">
        <f>SUM(F36+H39+H42+H45)</f>
        <v>0</v>
      </c>
      <c r="H30" s="55">
        <f>SUM(E36+D39+D42+D45)</f>
        <v>0</v>
      </c>
      <c r="I30" s="55">
        <f>SUM(D36+E39+E42+E45)</f>
        <v>0</v>
      </c>
      <c r="J30" s="56">
        <f>H30-I30</f>
        <v>0</v>
      </c>
      <c r="K30" s="50" t="s">
        <v>27</v>
      </c>
      <c r="L30" s="51" t="str">
        <f>IF(SUM(A29:A33)=20003.9,K30,VLOOKUP(LARGE($A$5:$A$9,1),A29:B33,2,FALSE))</f>
        <v>2B</v>
      </c>
      <c r="N30" s="20"/>
      <c r="Q30" s="21"/>
      <c r="R30" s="21"/>
      <c r="V30" s="21"/>
      <c r="W30" s="102">
        <f t="shared" si="21"/>
      </c>
      <c r="X30" s="116">
        <f t="shared" si="22"/>
        <v>3.12</v>
      </c>
      <c r="Y30" s="117">
        <v>3</v>
      </c>
      <c r="Z30" s="117">
        <v>12</v>
      </c>
      <c r="AA30" s="118" t="s">
        <v>36</v>
      </c>
      <c r="AB30" s="119" t="str">
        <f t="shared" si="23"/>
        <v>Corso A.</v>
      </c>
      <c r="AC30" s="120" t="str">
        <f t="shared" si="24"/>
        <v>Diletti</v>
      </c>
      <c r="AD30" s="121"/>
      <c r="AE30" s="122"/>
      <c r="AF30" s="123" t="str">
        <f>B7</f>
        <v>Giliberto</v>
      </c>
      <c r="AH30" s="92"/>
    </row>
    <row r="31" spans="1:34" s="29" customFormat="1" ht="13.5" customHeight="1" thickBot="1">
      <c r="A31" s="44">
        <f>C31*1000+J31*50+H31+0.7</f>
        <v>4000.7</v>
      </c>
      <c r="B31" s="52" t="str">
        <f>Player!A20</f>
        <v>Diletti</v>
      </c>
      <c r="C31" s="53">
        <f>3*E31+F31</f>
        <v>4</v>
      </c>
      <c r="D31" s="54">
        <f>SUM(E31:G31)</f>
        <v>4</v>
      </c>
      <c r="E31" s="54">
        <f>SUM(F37+H39+H41+F44)</f>
        <v>0</v>
      </c>
      <c r="F31" s="55">
        <f>SUM(G37+G39+G41+G44)</f>
        <v>4</v>
      </c>
      <c r="G31" s="55">
        <f>SUM(H37+F39+F41+H44)</f>
        <v>0</v>
      </c>
      <c r="H31" s="55">
        <f>SUM(D37+E39+E41+D44)</f>
        <v>0</v>
      </c>
      <c r="I31" s="55">
        <f>SUM(E37+D39+D41+E44)</f>
        <v>0</v>
      </c>
      <c r="J31" s="56">
        <f>H31-I31</f>
        <v>0</v>
      </c>
      <c r="K31" s="50" t="s">
        <v>28</v>
      </c>
      <c r="L31" s="51" t="str">
        <f>IF(SUM(A29:A33)=20003.9,K31,VLOOKUP(LARGE($A$5:$A$9,1),A29:B33,2,FALSE))</f>
        <v>2C</v>
      </c>
      <c r="N31" s="1">
        <v>3</v>
      </c>
      <c r="O31" s="207" t="s">
        <v>79</v>
      </c>
      <c r="P31" s="208"/>
      <c r="Q31" s="208"/>
      <c r="R31" s="208"/>
      <c r="S31" s="208"/>
      <c r="T31" s="208"/>
      <c r="U31" s="209"/>
      <c r="V31" s="21"/>
      <c r="W31" s="102">
        <f t="shared" si="21"/>
      </c>
      <c r="X31" s="108">
        <f t="shared" si="22"/>
        <v>4.01</v>
      </c>
      <c r="Y31" s="109">
        <v>4</v>
      </c>
      <c r="Z31" s="109">
        <v>1</v>
      </c>
      <c r="AA31" s="110" t="s">
        <v>36</v>
      </c>
      <c r="AB31" s="111" t="str">
        <f t="shared" si="23"/>
        <v> Squaddara G.</v>
      </c>
      <c r="AC31" s="112" t="str">
        <f t="shared" si="24"/>
        <v>Player 38</v>
      </c>
      <c r="AD31" s="113"/>
      <c r="AE31" s="114"/>
      <c r="AF31" s="115" t="str">
        <f>B8</f>
        <v>Calabrò S.</v>
      </c>
      <c r="AG31" s="21"/>
      <c r="AH31" s="92"/>
    </row>
    <row r="32" spans="1:34" ht="13.5" thickBot="1">
      <c r="A32" s="44">
        <f>C32*1000+J32*50+H32+0.6</f>
        <v>4000.6</v>
      </c>
      <c r="B32" s="52" t="str">
        <f>Player!A35</f>
        <v> Squaddara G.</v>
      </c>
      <c r="C32" s="53">
        <f>3*E32+F32</f>
        <v>4</v>
      </c>
      <c r="D32" s="54">
        <f>SUM(E32:G32)</f>
        <v>4</v>
      </c>
      <c r="E32" s="54">
        <f>SUM(H37+F40+H43+H45)</f>
        <v>0</v>
      </c>
      <c r="F32" s="55">
        <f>SUM(G37+G40+G43+G45)</f>
        <v>4</v>
      </c>
      <c r="G32" s="55">
        <f>SUM(F37+H40+F43+F45)</f>
        <v>0</v>
      </c>
      <c r="H32" s="55">
        <f>SUM(E37+D40+E43+E45)</f>
        <v>0</v>
      </c>
      <c r="I32" s="55">
        <f>SUM(D37+E40+D43+D45)</f>
        <v>0</v>
      </c>
      <c r="J32" s="56">
        <f>H32-I32</f>
        <v>0</v>
      </c>
      <c r="K32" s="50" t="s">
        <v>61</v>
      </c>
      <c r="L32" s="51" t="str">
        <f>IF(SUM(A29:A33)=20003.9,K32,VLOOKUP(LARGE($A$5:$A$9,1),A29:B33,2,FALSE))</f>
        <v>2D</v>
      </c>
      <c r="N32" s="22" t="s">
        <v>80</v>
      </c>
      <c r="O32" s="3" t="s">
        <v>81</v>
      </c>
      <c r="P32" s="3" t="s">
        <v>82</v>
      </c>
      <c r="Q32" s="4" t="s">
        <v>83</v>
      </c>
      <c r="R32" s="4" t="s">
        <v>84</v>
      </c>
      <c r="S32" s="5" t="s">
        <v>85</v>
      </c>
      <c r="T32" s="5"/>
      <c r="U32" s="3" t="s">
        <v>24</v>
      </c>
      <c r="V32" s="21"/>
      <c r="W32" s="103">
        <f t="shared" si="21"/>
      </c>
      <c r="X32" s="116">
        <f t="shared" si="22"/>
        <v>4.02</v>
      </c>
      <c r="Y32" s="117">
        <v>4</v>
      </c>
      <c r="Z32" s="117">
        <v>2</v>
      </c>
      <c r="AA32" s="118" t="s">
        <v>36</v>
      </c>
      <c r="AB32" s="119" t="str">
        <f t="shared" si="23"/>
        <v>Magrì</v>
      </c>
      <c r="AC32" s="120" t="str">
        <f t="shared" si="24"/>
        <v>Diletti</v>
      </c>
      <c r="AD32" s="121"/>
      <c r="AE32" s="122"/>
      <c r="AF32" s="123" t="str">
        <f>B7</f>
        <v>Giliberto</v>
      </c>
      <c r="AH32" s="92"/>
    </row>
    <row r="33" spans="1:33" s="92" customFormat="1" ht="13.5" thickBot="1">
      <c r="A33" s="44">
        <f>C33*1000+J33*50+H33+0.9</f>
        <v>4000.9</v>
      </c>
      <c r="B33" s="57" t="str">
        <f>Player!A38</f>
        <v>Player 38</v>
      </c>
      <c r="C33" s="58">
        <f>3*E33+F33</f>
        <v>4</v>
      </c>
      <c r="D33" s="59">
        <f>SUM(E33:G33)</f>
        <v>4</v>
      </c>
      <c r="E33" s="59">
        <f>SUM(H38+H40+H42+H44)</f>
        <v>0</v>
      </c>
      <c r="F33" s="59">
        <f>SUM(G38+G40+G42+G44)</f>
        <v>4</v>
      </c>
      <c r="G33" s="60">
        <f>SUM(F38+F40+F42+F44)</f>
        <v>0</v>
      </c>
      <c r="H33" s="60">
        <f>SUM(E38+E40+E42+E44)</f>
        <v>0</v>
      </c>
      <c r="I33" s="60">
        <f>SUM(D38+D40+D42+D44)</f>
        <v>0</v>
      </c>
      <c r="J33" s="61">
        <f>H33-I33</f>
        <v>0</v>
      </c>
      <c r="K33" s="62" t="s">
        <v>114</v>
      </c>
      <c r="L33" s="63" t="str">
        <f>IF(SUM(A29:A33)=20003.9,K33,VLOOKUP(LARGE($A$5:$A$9,1),A29:B33,2,FALSE))</f>
        <v>2E</v>
      </c>
      <c r="M33" s="21"/>
      <c r="N33" s="6">
        <f>N31+O33/100</f>
        <v>3.01</v>
      </c>
      <c r="O33" s="7">
        <v>1</v>
      </c>
      <c r="P33" s="8" t="str">
        <f aca="true" t="shared" si="25" ref="P33:P44">_xlfn.IFERROR(VLOOKUP(N33,$X:$AF,4,FALSE),"-")</f>
        <v>A</v>
      </c>
      <c r="Q33" s="8" t="str">
        <f aca="true" t="shared" si="26" ref="Q33:Q44">_xlfn.IFERROR(VLOOKUP(N33,$X:$AF,5,FALSE),"-")</f>
        <v>Longo</v>
      </c>
      <c r="R33" s="9" t="str">
        <f aca="true" t="shared" si="27" ref="R33:R44">_xlfn.IFERROR(VLOOKUP(N33,$X:$AF,6,FALSE),"-")</f>
        <v>Player 37</v>
      </c>
      <c r="S33" s="9">
        <f aca="true" t="shared" si="28" ref="S33:S44">_xlfn.IFERROR(VLOOKUP(N33,$X:$AF,7,FALSE),"-")</f>
        <v>0</v>
      </c>
      <c r="T33" s="9">
        <f aca="true" t="shared" si="29" ref="T33:T44">_xlfn.IFERROR(VLOOKUP(N33,$X:$AF,8,FALSE),"-")</f>
        <v>0</v>
      </c>
      <c r="U33" s="10" t="str">
        <f aca="true" t="shared" si="30" ref="U33:U44">_xlfn.IFERROR(VLOOKUP(N33,$X:$AF,9,FALSE),"-")</f>
        <v>Corso A.</v>
      </c>
      <c r="V33" s="21"/>
      <c r="W33" s="102">
        <f t="shared" si="21"/>
      </c>
      <c r="X33" s="108">
        <f>Y33+Z33/100</f>
        <v>5.11</v>
      </c>
      <c r="Y33" s="109">
        <v>5</v>
      </c>
      <c r="Z33" s="109">
        <v>11</v>
      </c>
      <c r="AA33" s="110" t="s">
        <v>36</v>
      </c>
      <c r="AB33" s="111" t="str">
        <f t="shared" si="23"/>
        <v>Corso A.</v>
      </c>
      <c r="AC33" s="112" t="str">
        <f t="shared" si="24"/>
        <v>Player 38</v>
      </c>
      <c r="AD33" s="113"/>
      <c r="AE33" s="114"/>
      <c r="AF33" s="115" t="str">
        <f>B5</f>
        <v>Longo</v>
      </c>
      <c r="AG33" s="21"/>
    </row>
    <row r="34" spans="1:32" ht="13.5" thickBot="1">
      <c r="A34" s="151"/>
      <c r="B34" s="152"/>
      <c r="C34" s="153"/>
      <c r="D34" s="153"/>
      <c r="E34" s="153"/>
      <c r="F34" s="154"/>
      <c r="G34" s="154"/>
      <c r="H34" s="155"/>
      <c r="I34" s="153"/>
      <c r="J34" s="153"/>
      <c r="K34" s="69"/>
      <c r="L34" s="70"/>
      <c r="M34" s="92"/>
      <c r="N34" s="11">
        <f>N31+O34/100</f>
        <v>3.02</v>
      </c>
      <c r="O34" s="12">
        <v>2</v>
      </c>
      <c r="P34" s="13" t="str">
        <f t="shared" si="25"/>
        <v>A</v>
      </c>
      <c r="Q34" s="13" t="str">
        <f t="shared" si="26"/>
        <v> La Torre C.</v>
      </c>
      <c r="R34" s="13" t="str">
        <f t="shared" si="27"/>
        <v>Giliberto</v>
      </c>
      <c r="S34" s="13">
        <f t="shared" si="28"/>
        <v>0</v>
      </c>
      <c r="T34" s="13">
        <f t="shared" si="29"/>
        <v>0</v>
      </c>
      <c r="U34" s="14" t="str">
        <f t="shared" si="30"/>
        <v>Diletti</v>
      </c>
      <c r="V34" s="21"/>
      <c r="W34" s="102">
        <f t="shared" si="21"/>
      </c>
      <c r="X34" s="116">
        <f>Y34+Z34/100</f>
        <v>5.12</v>
      </c>
      <c r="Y34" s="117">
        <v>5</v>
      </c>
      <c r="Z34" s="117">
        <v>12</v>
      </c>
      <c r="AA34" s="118" t="s">
        <v>36</v>
      </c>
      <c r="AB34" s="119" t="str">
        <f t="shared" si="23"/>
        <v>Magrì</v>
      </c>
      <c r="AC34" s="120" t="str">
        <f t="shared" si="24"/>
        <v> Squaddara G.</v>
      </c>
      <c r="AD34" s="121"/>
      <c r="AE34" s="122"/>
      <c r="AF34" s="123" t="str">
        <f>B6</f>
        <v> La Torre C.</v>
      </c>
    </row>
    <row r="35" spans="1:32" ht="13.5" thickBot="1">
      <c r="A35" s="72"/>
      <c r="B35" s="73"/>
      <c r="C35" s="169"/>
      <c r="D35" s="191" t="s">
        <v>11</v>
      </c>
      <c r="E35" s="192"/>
      <c r="F35" s="34"/>
      <c r="G35" s="75"/>
      <c r="H35" s="34"/>
      <c r="I35" s="191" t="s">
        <v>24</v>
      </c>
      <c r="J35" s="193"/>
      <c r="K35" s="191"/>
      <c r="L35" s="192"/>
      <c r="N35" s="11">
        <f>N31+O35/100</f>
        <v>3.03</v>
      </c>
      <c r="O35" s="12">
        <v>3</v>
      </c>
      <c r="P35" s="13" t="str">
        <f t="shared" si="25"/>
        <v>C</v>
      </c>
      <c r="Q35" s="13" t="str">
        <f t="shared" si="26"/>
        <v>Natoli C.</v>
      </c>
      <c r="R35" s="13" t="str">
        <f t="shared" si="27"/>
        <v> Torre</v>
      </c>
      <c r="S35" s="13">
        <f t="shared" si="28"/>
        <v>0</v>
      </c>
      <c r="T35" s="13">
        <f t="shared" si="29"/>
        <v>0</v>
      </c>
      <c r="U35" s="14" t="str">
        <f t="shared" si="30"/>
        <v>Giuffré</v>
      </c>
      <c r="V35" s="21"/>
      <c r="W35" s="102">
        <f t="shared" si="21"/>
      </c>
      <c r="X35" s="108">
        <f>Y35+Z35/100</f>
        <v>6.01</v>
      </c>
      <c r="Y35" s="109">
        <v>6</v>
      </c>
      <c r="Z35" s="109">
        <v>1</v>
      </c>
      <c r="AA35" s="110" t="s">
        <v>36</v>
      </c>
      <c r="AB35" s="111" t="str">
        <f t="shared" si="23"/>
        <v>Diletti</v>
      </c>
      <c r="AC35" s="112" t="str">
        <f t="shared" si="24"/>
        <v>Player 38</v>
      </c>
      <c r="AD35" s="113"/>
      <c r="AE35" s="114"/>
      <c r="AF35" s="115" t="str">
        <f>B9</f>
        <v>Player 37</v>
      </c>
    </row>
    <row r="36" spans="1:34" ht="13.5" thickBot="1">
      <c r="A36" s="76" t="str">
        <f>B29</f>
        <v>Magrì</v>
      </c>
      <c r="B36" s="77" t="str">
        <f>B30</f>
        <v>Corso A.</v>
      </c>
      <c r="C36" s="156"/>
      <c r="D36" s="79">
        <f>AD32</f>
        <v>0</v>
      </c>
      <c r="E36" s="80">
        <f aca="true" t="shared" si="31" ref="E36:E42">AE32</f>
        <v>0</v>
      </c>
      <c r="F36" s="158">
        <f aca="true" t="shared" si="32" ref="F36:F41">IF(D36&gt;E36,1,0)</f>
        <v>0</v>
      </c>
      <c r="G36" s="158">
        <f aca="true" t="shared" si="33" ref="G36:G41">IF(D36=E36,1,0)</f>
        <v>1</v>
      </c>
      <c r="H36" s="158">
        <f aca="true" t="shared" si="34" ref="H36:H41">IF(D36&lt;E36,1,0)</f>
        <v>0</v>
      </c>
      <c r="I36" s="189" t="str">
        <f>AF32</f>
        <v>Giliberto</v>
      </c>
      <c r="J36" s="190"/>
      <c r="K36" s="212"/>
      <c r="L36" s="213"/>
      <c r="N36" s="11">
        <f>N31+O36/100</f>
        <v>3.04</v>
      </c>
      <c r="O36" s="12">
        <v>4</v>
      </c>
      <c r="P36" s="13" t="str">
        <f t="shared" si="25"/>
        <v>C</v>
      </c>
      <c r="Q36" s="13" t="str">
        <f t="shared" si="26"/>
        <v>Bagnato</v>
      </c>
      <c r="R36" s="13" t="str">
        <f t="shared" si="27"/>
        <v> Frollo</v>
      </c>
      <c r="S36" s="13">
        <f t="shared" si="28"/>
        <v>0</v>
      </c>
      <c r="T36" s="13">
        <f t="shared" si="29"/>
        <v>0</v>
      </c>
      <c r="U36" s="14" t="str">
        <f t="shared" si="30"/>
        <v>La Torre A.</v>
      </c>
      <c r="V36" s="21"/>
      <c r="W36" s="102">
        <f t="shared" si="21"/>
      </c>
      <c r="X36" s="116">
        <f>Y36+Z36/100</f>
        <v>6.02</v>
      </c>
      <c r="Y36" s="117">
        <v>6</v>
      </c>
      <c r="Z36" s="117">
        <v>2</v>
      </c>
      <c r="AA36" s="118" t="s">
        <v>36</v>
      </c>
      <c r="AB36" s="119" t="str">
        <f t="shared" si="23"/>
        <v>Corso A.</v>
      </c>
      <c r="AC36" s="120" t="str">
        <f t="shared" si="24"/>
        <v> Squaddara G.</v>
      </c>
      <c r="AD36" s="121"/>
      <c r="AE36" s="122"/>
      <c r="AF36" s="123" t="str">
        <f>B8</f>
        <v>Calabrò S.</v>
      </c>
      <c r="AG36" s="29"/>
      <c r="AH36" s="29"/>
    </row>
    <row r="37" spans="1:32" ht="13.5" thickBot="1">
      <c r="A37" s="82" t="str">
        <f>B31</f>
        <v>Diletti</v>
      </c>
      <c r="B37" s="83" t="str">
        <f>B32</f>
        <v> Squaddara G.</v>
      </c>
      <c r="C37" s="159"/>
      <c r="D37" s="58">
        <f aca="true" t="shared" si="35" ref="D37:D42">AD33</f>
        <v>0</v>
      </c>
      <c r="E37" s="85">
        <f t="shared" si="31"/>
        <v>0</v>
      </c>
      <c r="F37" s="158">
        <f t="shared" si="32"/>
        <v>0</v>
      </c>
      <c r="G37" s="158">
        <f t="shared" si="33"/>
        <v>1</v>
      </c>
      <c r="H37" s="158">
        <f t="shared" si="34"/>
        <v>0</v>
      </c>
      <c r="I37" s="187" t="str">
        <f aca="true" t="shared" si="36" ref="I37:I42">AF33</f>
        <v>Longo</v>
      </c>
      <c r="J37" s="188"/>
      <c r="K37" s="214"/>
      <c r="L37" s="215"/>
      <c r="N37" s="11">
        <f>N31+O37/100</f>
        <v>3.05</v>
      </c>
      <c r="O37" s="12">
        <v>5</v>
      </c>
      <c r="P37" s="13" t="str">
        <f t="shared" si="25"/>
        <v>E</v>
      </c>
      <c r="Q37" s="13" t="str">
        <f t="shared" si="26"/>
        <v>Murabito</v>
      </c>
      <c r="R37" s="13" t="str">
        <f t="shared" si="27"/>
        <v>Currò S.</v>
      </c>
      <c r="S37" s="13">
        <f t="shared" si="28"/>
        <v>0</v>
      </c>
      <c r="T37" s="13">
        <f t="shared" si="29"/>
        <v>0</v>
      </c>
      <c r="U37" s="14" t="str">
        <f t="shared" si="30"/>
        <v>La Torre F.</v>
      </c>
      <c r="V37" s="21"/>
      <c r="W37" s="128"/>
      <c r="X37" s="125"/>
      <c r="Z37" s="125"/>
      <c r="AA37" s="125"/>
      <c r="AB37" s="135"/>
      <c r="AC37" s="135"/>
      <c r="AD37" s="127"/>
      <c r="AE37" s="127"/>
      <c r="AF37" s="127"/>
    </row>
    <row r="38" spans="1:34" ht="12.75">
      <c r="A38" s="76" t="str">
        <f>B29</f>
        <v>Magrì</v>
      </c>
      <c r="B38" s="77" t="str">
        <f>B33</f>
        <v>Player 38</v>
      </c>
      <c r="C38" s="156"/>
      <c r="D38" s="46">
        <f t="shared" si="35"/>
        <v>0</v>
      </c>
      <c r="E38" s="157">
        <f t="shared" si="31"/>
        <v>0</v>
      </c>
      <c r="F38" s="158">
        <f t="shared" si="32"/>
        <v>0</v>
      </c>
      <c r="G38" s="158">
        <f t="shared" si="33"/>
        <v>1</v>
      </c>
      <c r="H38" s="158">
        <f t="shared" si="34"/>
        <v>0</v>
      </c>
      <c r="I38" s="194" t="str">
        <f t="shared" si="36"/>
        <v> La Torre C.</v>
      </c>
      <c r="J38" s="195"/>
      <c r="K38" s="214"/>
      <c r="L38" s="215"/>
      <c r="N38" s="11">
        <f>N31+O38/100</f>
        <v>3.06</v>
      </c>
      <c r="O38" s="12">
        <v>6</v>
      </c>
      <c r="P38" s="13" t="str">
        <f t="shared" si="25"/>
        <v>E</v>
      </c>
      <c r="Q38" s="13" t="str">
        <f t="shared" si="26"/>
        <v>Lo Cascio Gius.</v>
      </c>
      <c r="R38" s="13" t="str">
        <f t="shared" si="27"/>
        <v> Ielapi P.</v>
      </c>
      <c r="S38" s="13">
        <f t="shared" si="28"/>
        <v>0</v>
      </c>
      <c r="T38" s="13">
        <f t="shared" si="29"/>
        <v>0</v>
      </c>
      <c r="U38" s="14" t="str">
        <f t="shared" si="30"/>
        <v>Lo Cascio Giud.</v>
      </c>
      <c r="V38" s="21"/>
      <c r="W38" s="21"/>
      <c r="Y38" s="131"/>
      <c r="Z38" s="125"/>
      <c r="AA38" s="125"/>
      <c r="AB38" s="135"/>
      <c r="AC38" s="135"/>
      <c r="AD38" s="127"/>
      <c r="AE38" s="127"/>
      <c r="AF38" s="127"/>
      <c r="AG38" s="92"/>
      <c r="AH38" s="92"/>
    </row>
    <row r="39" spans="1:32" ht="13.5" thickBot="1">
      <c r="A39" s="82" t="str">
        <f>B30</f>
        <v>Corso A.</v>
      </c>
      <c r="B39" s="83" t="str">
        <f>B31</f>
        <v>Diletti</v>
      </c>
      <c r="C39" s="159"/>
      <c r="D39" s="58">
        <f t="shared" si="35"/>
        <v>0</v>
      </c>
      <c r="E39" s="85">
        <f t="shared" si="31"/>
        <v>0</v>
      </c>
      <c r="F39" s="158">
        <f t="shared" si="32"/>
        <v>0</v>
      </c>
      <c r="G39" s="158">
        <f t="shared" si="33"/>
        <v>1</v>
      </c>
      <c r="H39" s="158">
        <f t="shared" si="34"/>
        <v>0</v>
      </c>
      <c r="I39" s="187" t="str">
        <f t="shared" si="36"/>
        <v>Player 37</v>
      </c>
      <c r="J39" s="188"/>
      <c r="K39" s="214"/>
      <c r="L39" s="215"/>
      <c r="N39" s="11">
        <f>N31+O39/100</f>
        <v>3.07</v>
      </c>
      <c r="O39" s="15">
        <v>7</v>
      </c>
      <c r="P39" s="13" t="str">
        <f t="shared" si="25"/>
        <v>G</v>
      </c>
      <c r="Q39" s="13" t="str">
        <f t="shared" si="26"/>
        <v>Gissara C.</v>
      </c>
      <c r="R39" s="13" t="str">
        <f t="shared" si="27"/>
        <v>Squaddara F.</v>
      </c>
      <c r="S39" s="13">
        <f t="shared" si="28"/>
        <v>0</v>
      </c>
      <c r="T39" s="13">
        <f t="shared" si="29"/>
        <v>0</v>
      </c>
      <c r="U39" s="14" t="str">
        <f t="shared" si="30"/>
        <v>Mandanici</v>
      </c>
      <c r="V39" s="29"/>
      <c r="W39" s="21"/>
      <c r="Y39" s="131"/>
      <c r="Z39" s="125"/>
      <c r="AA39" s="125"/>
      <c r="AB39" s="135"/>
      <c r="AC39" s="135"/>
      <c r="AD39" s="127"/>
      <c r="AE39" s="127"/>
      <c r="AF39" s="127"/>
    </row>
    <row r="40" spans="1:32" ht="12.75">
      <c r="A40" s="76" t="str">
        <f>B32</f>
        <v> Squaddara G.</v>
      </c>
      <c r="B40" s="77" t="str">
        <f>B33</f>
        <v>Player 38</v>
      </c>
      <c r="C40" s="156"/>
      <c r="D40" s="46">
        <f t="shared" si="35"/>
        <v>0</v>
      </c>
      <c r="E40" s="157">
        <f t="shared" si="31"/>
        <v>0</v>
      </c>
      <c r="F40" s="158">
        <f t="shared" si="32"/>
        <v>0</v>
      </c>
      <c r="G40" s="158">
        <f t="shared" si="33"/>
        <v>1</v>
      </c>
      <c r="H40" s="158">
        <f t="shared" si="34"/>
        <v>0</v>
      </c>
      <c r="I40" s="194" t="str">
        <f t="shared" si="36"/>
        <v>Calabrò S.</v>
      </c>
      <c r="J40" s="195"/>
      <c r="K40" s="214"/>
      <c r="L40" s="215"/>
      <c r="N40" s="11">
        <f>N31+O40/100</f>
        <v>3.08</v>
      </c>
      <c r="O40" s="12">
        <v>8</v>
      </c>
      <c r="P40" s="13" t="str">
        <f t="shared" si="25"/>
        <v>G</v>
      </c>
      <c r="Q40" s="13" t="str">
        <f t="shared" si="26"/>
        <v>Sciacca</v>
      </c>
      <c r="R40" s="13" t="str">
        <f t="shared" si="27"/>
        <v> Trimboli</v>
      </c>
      <c r="S40" s="13">
        <f t="shared" si="28"/>
        <v>0</v>
      </c>
      <c r="T40" s="13">
        <f t="shared" si="29"/>
        <v>0</v>
      </c>
      <c r="U40" s="14" t="str">
        <f t="shared" si="30"/>
        <v>Cannavò</v>
      </c>
      <c r="V40" s="21"/>
      <c r="W40" s="21"/>
      <c r="Y40" s="131"/>
      <c r="Z40" s="125"/>
      <c r="AA40" s="125"/>
      <c r="AB40" s="135"/>
      <c r="AC40" s="135"/>
      <c r="AD40" s="127"/>
      <c r="AE40" s="127"/>
      <c r="AF40" s="127"/>
    </row>
    <row r="41" spans="1:32" ht="13.5" thickBot="1">
      <c r="A41" s="82" t="str">
        <f>B29</f>
        <v>Magrì</v>
      </c>
      <c r="B41" s="83" t="str">
        <f>B31</f>
        <v>Diletti</v>
      </c>
      <c r="C41" s="159"/>
      <c r="D41" s="58">
        <f t="shared" si="35"/>
        <v>0</v>
      </c>
      <c r="E41" s="85">
        <f t="shared" si="31"/>
        <v>0</v>
      </c>
      <c r="F41" s="158">
        <f t="shared" si="32"/>
        <v>0</v>
      </c>
      <c r="G41" s="158">
        <f t="shared" si="33"/>
        <v>1</v>
      </c>
      <c r="H41" s="158">
        <f t="shared" si="34"/>
        <v>0</v>
      </c>
      <c r="I41" s="187">
        <f t="shared" si="36"/>
        <v>0</v>
      </c>
      <c r="J41" s="188"/>
      <c r="K41" s="214"/>
      <c r="L41" s="215"/>
      <c r="N41" s="11">
        <f>N31+O41/100</f>
        <v>3.09</v>
      </c>
      <c r="O41" s="12">
        <v>9</v>
      </c>
      <c r="P41" s="13" t="str">
        <f t="shared" si="25"/>
        <v>I</v>
      </c>
      <c r="Q41" s="13" t="str">
        <f t="shared" si="26"/>
        <v>Buttitta</v>
      </c>
      <c r="R41" s="13" t="str">
        <f t="shared" si="27"/>
        <v>Chiara</v>
      </c>
      <c r="S41" s="13">
        <f t="shared" si="28"/>
        <v>0</v>
      </c>
      <c r="T41" s="13">
        <f t="shared" si="29"/>
        <v>0</v>
      </c>
      <c r="U41" s="14" t="str">
        <f t="shared" si="30"/>
        <v>-</v>
      </c>
      <c r="V41" s="92"/>
      <c r="W41" s="21"/>
      <c r="Y41" s="131"/>
      <c r="Z41" s="125"/>
      <c r="AA41" s="125"/>
      <c r="AB41" s="135"/>
      <c r="AC41" s="135"/>
      <c r="AD41" s="127"/>
      <c r="AE41" s="127"/>
      <c r="AF41" s="127"/>
    </row>
    <row r="42" spans="1:32" ht="12.75">
      <c r="A42" s="76" t="str">
        <f>B30</f>
        <v>Corso A.</v>
      </c>
      <c r="B42" s="77" t="str">
        <f>B33</f>
        <v>Player 38</v>
      </c>
      <c r="C42" s="156"/>
      <c r="D42" s="46">
        <f t="shared" si="35"/>
        <v>0</v>
      </c>
      <c r="E42" s="157">
        <f t="shared" si="31"/>
        <v>0</v>
      </c>
      <c r="F42" s="158">
        <f>IF(D42&gt;E42,1,0)</f>
        <v>0</v>
      </c>
      <c r="G42" s="158">
        <f>IF(D42=E42,1,0)</f>
        <v>1</v>
      </c>
      <c r="H42" s="158">
        <f>IF(D42&lt;E42,1,0)</f>
        <v>0</v>
      </c>
      <c r="I42" s="218">
        <f t="shared" si="36"/>
        <v>0</v>
      </c>
      <c r="J42" s="219"/>
      <c r="K42" s="214"/>
      <c r="L42" s="215"/>
      <c r="N42" s="11">
        <f>N31+O42/100</f>
        <v>3.1</v>
      </c>
      <c r="O42" s="12">
        <v>10</v>
      </c>
      <c r="P42" s="13" t="str">
        <f t="shared" si="25"/>
        <v>I</v>
      </c>
      <c r="Q42" s="13" t="str">
        <f t="shared" si="26"/>
        <v>Natoli A.</v>
      </c>
      <c r="R42" s="13" t="str">
        <f t="shared" si="27"/>
        <v>Natoli R.</v>
      </c>
      <c r="S42" s="13">
        <f t="shared" si="28"/>
        <v>0</v>
      </c>
      <c r="T42" s="13">
        <f t="shared" si="29"/>
        <v>0</v>
      </c>
      <c r="U42" s="14" t="str">
        <f t="shared" si="30"/>
        <v>-</v>
      </c>
      <c r="V42" s="21"/>
      <c r="W42" s="21"/>
      <c r="Y42" s="131"/>
      <c r="Z42" s="125"/>
      <c r="AA42" s="125"/>
      <c r="AB42" s="135"/>
      <c r="AC42" s="135"/>
      <c r="AD42" s="127"/>
      <c r="AE42" s="127"/>
      <c r="AF42" s="127"/>
    </row>
    <row r="43" spans="1:32" ht="13.5" thickBot="1">
      <c r="A43" s="82" t="str">
        <f>B29</f>
        <v>Magrì</v>
      </c>
      <c r="B43" s="83" t="str">
        <f>B32</f>
        <v> Squaddara G.</v>
      </c>
      <c r="C43" s="159"/>
      <c r="D43" s="58">
        <f aca="true" t="shared" si="37" ref="D43:E45">AD44</f>
        <v>0</v>
      </c>
      <c r="E43" s="85">
        <f t="shared" si="37"/>
        <v>0</v>
      </c>
      <c r="F43" s="158">
        <f>IF(D43&gt;E43,1,0)</f>
        <v>0</v>
      </c>
      <c r="G43" s="158">
        <f>IF(D43=E43,1,0)</f>
        <v>1</v>
      </c>
      <c r="H43" s="158">
        <f>IF(D43&lt;E43,1,0)</f>
        <v>0</v>
      </c>
      <c r="I43" s="210">
        <f>AF44</f>
        <v>0</v>
      </c>
      <c r="J43" s="211"/>
      <c r="K43" s="214"/>
      <c r="L43" s="215"/>
      <c r="N43" s="11">
        <f>N31+O43/100</f>
        <v>3.11</v>
      </c>
      <c r="O43" s="15">
        <v>11</v>
      </c>
      <c r="P43" s="13" t="str">
        <f t="shared" si="25"/>
        <v>A</v>
      </c>
      <c r="Q43" s="13" t="str">
        <f t="shared" si="26"/>
        <v>Magrì</v>
      </c>
      <c r="R43" s="13" t="str">
        <f t="shared" si="27"/>
        <v>Player 38</v>
      </c>
      <c r="S43" s="13">
        <f t="shared" si="28"/>
        <v>0</v>
      </c>
      <c r="T43" s="13">
        <f t="shared" si="29"/>
        <v>0</v>
      </c>
      <c r="U43" s="14" t="str">
        <f t="shared" si="30"/>
        <v> La Torre C.</v>
      </c>
      <c r="V43" s="21"/>
      <c r="W43" s="21"/>
      <c r="Y43" s="131"/>
      <c r="Z43" s="125"/>
      <c r="AA43" s="125"/>
      <c r="AB43" s="135"/>
      <c r="AC43" s="135"/>
      <c r="AD43" s="127"/>
      <c r="AE43" s="127"/>
      <c r="AF43" s="127"/>
    </row>
    <row r="44" spans="1:32" ht="13.5" thickBot="1">
      <c r="A44" s="76" t="str">
        <f>B31</f>
        <v>Diletti</v>
      </c>
      <c r="B44" s="77" t="str">
        <f>B33</f>
        <v>Player 38</v>
      </c>
      <c r="C44" s="156"/>
      <c r="D44" s="46">
        <f t="shared" si="37"/>
        <v>0</v>
      </c>
      <c r="E44" s="157">
        <f t="shared" si="37"/>
        <v>0</v>
      </c>
      <c r="F44" s="158">
        <f>IF(D44&gt;E44,1,0)</f>
        <v>0</v>
      </c>
      <c r="G44" s="158">
        <f>IF(D44=E44,1,0)</f>
        <v>1</v>
      </c>
      <c r="H44" s="158">
        <f>IF(D44&lt;E44,1,0)</f>
        <v>0</v>
      </c>
      <c r="I44" s="218">
        <f>AF45</f>
        <v>0</v>
      </c>
      <c r="J44" s="219"/>
      <c r="K44" s="214"/>
      <c r="L44" s="215"/>
      <c r="N44" s="16">
        <f>N31+O44/100</f>
        <v>3.12</v>
      </c>
      <c r="O44" s="17">
        <v>12</v>
      </c>
      <c r="P44" s="18" t="str">
        <f t="shared" si="25"/>
        <v>A</v>
      </c>
      <c r="Q44" s="18" t="str">
        <f t="shared" si="26"/>
        <v>Corso A.</v>
      </c>
      <c r="R44" s="18" t="str">
        <f t="shared" si="27"/>
        <v>Diletti</v>
      </c>
      <c r="S44" s="18">
        <f t="shared" si="28"/>
        <v>0</v>
      </c>
      <c r="T44" s="18">
        <f t="shared" si="29"/>
        <v>0</v>
      </c>
      <c r="U44" s="19" t="str">
        <f t="shared" si="30"/>
        <v>Giliberto</v>
      </c>
      <c r="V44" s="21"/>
      <c r="W44" s="21"/>
      <c r="Z44" s="125"/>
      <c r="AA44" s="125"/>
      <c r="AB44" s="126"/>
      <c r="AC44" s="126"/>
      <c r="AD44" s="127"/>
      <c r="AE44" s="127"/>
      <c r="AF44" s="126"/>
    </row>
    <row r="45" spans="1:32" ht="13.5" thickBot="1">
      <c r="A45" s="82" t="str">
        <f>B30</f>
        <v>Corso A.</v>
      </c>
      <c r="B45" s="83" t="str">
        <f>B32</f>
        <v> Squaddara G.</v>
      </c>
      <c r="C45" s="159"/>
      <c r="D45" s="58">
        <f t="shared" si="37"/>
        <v>0</v>
      </c>
      <c r="E45" s="85">
        <f t="shared" si="37"/>
        <v>0</v>
      </c>
      <c r="F45" s="158">
        <f>IF(D45&gt;E45,1,0)</f>
        <v>0</v>
      </c>
      <c r="G45" s="158">
        <f>IF(D45=E45,1,0)</f>
        <v>1</v>
      </c>
      <c r="H45" s="158">
        <f>IF(D45&lt;E45,1,0)</f>
        <v>0</v>
      </c>
      <c r="I45" s="210">
        <f>AF46</f>
        <v>0</v>
      </c>
      <c r="J45" s="211"/>
      <c r="K45" s="216"/>
      <c r="L45" s="217"/>
      <c r="N45" s="100"/>
      <c r="O45" s="100"/>
      <c r="P45" s="100"/>
      <c r="Q45" s="100"/>
      <c r="R45" s="100"/>
      <c r="S45" s="100"/>
      <c r="T45" s="100"/>
      <c r="U45" s="100"/>
      <c r="V45" s="21"/>
      <c r="W45" s="21"/>
      <c r="Z45" s="125"/>
      <c r="AA45" s="125"/>
      <c r="AB45" s="126"/>
      <c r="AC45" s="126"/>
      <c r="AD45" s="130"/>
      <c r="AE45" s="127"/>
      <c r="AF45" s="126"/>
    </row>
    <row r="46" spans="1:34" s="29" customFormat="1" ht="13.5" customHeight="1" thickBo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2"/>
      <c r="M46" s="21"/>
      <c r="N46" s="1">
        <v>4</v>
      </c>
      <c r="O46" s="207" t="s">
        <v>79</v>
      </c>
      <c r="P46" s="208"/>
      <c r="Q46" s="208"/>
      <c r="R46" s="208"/>
      <c r="S46" s="208"/>
      <c r="T46" s="208"/>
      <c r="U46" s="209"/>
      <c r="V46" s="21"/>
      <c r="W46" s="21"/>
      <c r="X46" s="128"/>
      <c r="Y46" s="128"/>
      <c r="Z46" s="125"/>
      <c r="AA46" s="125"/>
      <c r="AB46" s="132"/>
      <c r="AC46" s="132"/>
      <c r="AD46" s="133"/>
      <c r="AE46" s="133"/>
      <c r="AF46" s="132"/>
      <c r="AG46" s="21"/>
      <c r="AH46" s="21"/>
    </row>
    <row r="47" spans="14:32" ht="13.5" thickBot="1">
      <c r="N47" s="22" t="s">
        <v>80</v>
      </c>
      <c r="O47" s="3" t="s">
        <v>81</v>
      </c>
      <c r="P47" s="3" t="s">
        <v>82</v>
      </c>
      <c r="Q47" s="4" t="s">
        <v>83</v>
      </c>
      <c r="R47" s="4" t="s">
        <v>84</v>
      </c>
      <c r="S47" s="5" t="s">
        <v>85</v>
      </c>
      <c r="T47" s="5"/>
      <c r="U47" s="3" t="s">
        <v>24</v>
      </c>
      <c r="V47" s="21"/>
      <c r="W47" s="21"/>
      <c r="Z47" s="139"/>
      <c r="AA47" s="139"/>
      <c r="AB47" s="139"/>
      <c r="AC47" s="139"/>
      <c r="AD47" s="139"/>
      <c r="AE47" s="139"/>
      <c r="AF47" s="139"/>
    </row>
    <row r="48" spans="1:34" s="92" customFormat="1" ht="13.5" thickBot="1">
      <c r="A48" s="21"/>
      <c r="B48" s="21"/>
      <c r="C48" s="21"/>
      <c r="D48" s="21"/>
      <c r="E48" s="21"/>
      <c r="F48" s="21"/>
      <c r="G48" s="24"/>
      <c r="H48" s="24"/>
      <c r="I48" s="21"/>
      <c r="J48" s="21"/>
      <c r="K48" s="21"/>
      <c r="L48" s="21"/>
      <c r="M48" s="21"/>
      <c r="N48" s="6">
        <f>N46+O48/100</f>
        <v>4.01</v>
      </c>
      <c r="O48" s="7">
        <v>1</v>
      </c>
      <c r="P48" s="8" t="str">
        <f aca="true" t="shared" si="38" ref="P48:P59">_xlfn.IFERROR(VLOOKUP(N48,$X:$AF,4,FALSE),"-")</f>
        <v>A</v>
      </c>
      <c r="Q48" s="8" t="str">
        <f aca="true" t="shared" si="39" ref="Q48:Q59">_xlfn.IFERROR(VLOOKUP(N48,$X:$AF,5,FALSE),"-")</f>
        <v> Squaddara G.</v>
      </c>
      <c r="R48" s="9" t="str">
        <f aca="true" t="shared" si="40" ref="R48:R59">_xlfn.IFERROR(VLOOKUP(N48,$X:$AF,6,FALSE),"-")</f>
        <v>Player 38</v>
      </c>
      <c r="S48" s="9">
        <f aca="true" t="shared" si="41" ref="S48:S59">_xlfn.IFERROR(VLOOKUP(N48,$X:$AF,7,FALSE),"-")</f>
        <v>0</v>
      </c>
      <c r="T48" s="9">
        <f aca="true" t="shared" si="42" ref="T48:T59">_xlfn.IFERROR(VLOOKUP(N48,$X:$AF,8,FALSE),"-")</f>
        <v>0</v>
      </c>
      <c r="U48" s="10" t="str">
        <f aca="true" t="shared" si="43" ref="U48:U59">_xlfn.IFERROR(VLOOKUP(N48,$X:$AF,9,FALSE),"-")</f>
        <v>Calabrò S.</v>
      </c>
      <c r="V48" s="21"/>
      <c r="W48" s="21"/>
      <c r="X48" s="128"/>
      <c r="Y48" s="128"/>
      <c r="Z48" s="137"/>
      <c r="AA48" s="137"/>
      <c r="AB48" s="140"/>
      <c r="AC48" s="140"/>
      <c r="AD48" s="127"/>
      <c r="AE48" s="127"/>
      <c r="AF48" s="140"/>
      <c r="AG48" s="21"/>
      <c r="AH48" s="21"/>
    </row>
    <row r="49" spans="1:32" ht="13.5" thickBot="1">
      <c r="A49" s="26" t="s">
        <v>13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8"/>
      <c r="N49" s="11">
        <f>N46+O49/100</f>
        <v>4.02</v>
      </c>
      <c r="O49" s="12">
        <v>2</v>
      </c>
      <c r="P49" s="13" t="str">
        <f t="shared" si="38"/>
        <v>A</v>
      </c>
      <c r="Q49" s="13" t="str">
        <f t="shared" si="39"/>
        <v>Magrì</v>
      </c>
      <c r="R49" s="13" t="str">
        <f t="shared" si="40"/>
        <v>Diletti</v>
      </c>
      <c r="S49" s="13">
        <f t="shared" si="41"/>
        <v>0</v>
      </c>
      <c r="T49" s="13">
        <f t="shared" si="42"/>
        <v>0</v>
      </c>
      <c r="U49" s="14" t="str">
        <f t="shared" si="43"/>
        <v>Giliberto</v>
      </c>
      <c r="V49" s="21"/>
      <c r="W49" s="101" t="str">
        <f>IF(COUNTIF(X:X,X49)&gt;1,"X","")</f>
        <v>X</v>
      </c>
      <c r="X49" s="105"/>
      <c r="Y49" s="105"/>
      <c r="Z49" s="197" t="str">
        <f>"PARTITE "&amp;A49</f>
        <v>PARTITE GIRONE 3</v>
      </c>
      <c r="AA49" s="198"/>
      <c r="AB49" s="198"/>
      <c r="AC49" s="198"/>
      <c r="AD49" s="198"/>
      <c r="AE49" s="198"/>
      <c r="AF49" s="199"/>
    </row>
    <row r="50" spans="1:32" ht="13.5" thickBo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/>
      <c r="N50" s="11">
        <f>N46+O50/100</f>
        <v>4.03</v>
      </c>
      <c r="O50" s="12">
        <v>3</v>
      </c>
      <c r="P50" s="13" t="str">
        <f t="shared" si="38"/>
        <v>D</v>
      </c>
      <c r="Q50" s="13" t="str">
        <f t="shared" si="39"/>
        <v>Russo</v>
      </c>
      <c r="R50" s="13" t="str">
        <f t="shared" si="40"/>
        <v>La Torre A.</v>
      </c>
      <c r="S50" s="13">
        <f t="shared" si="41"/>
        <v>0</v>
      </c>
      <c r="T50" s="13">
        <f t="shared" si="42"/>
        <v>0</v>
      </c>
      <c r="U50" s="14" t="str">
        <f t="shared" si="43"/>
        <v>Bagnato</v>
      </c>
      <c r="V50" s="21"/>
      <c r="W50" s="102"/>
      <c r="X50" s="106" t="s">
        <v>80</v>
      </c>
      <c r="Y50" s="106" t="s">
        <v>78</v>
      </c>
      <c r="Z50" s="106" t="s">
        <v>23</v>
      </c>
      <c r="AA50" s="106" t="s">
        <v>35</v>
      </c>
      <c r="AB50" s="107" t="s">
        <v>74</v>
      </c>
      <c r="AC50" s="107" t="s">
        <v>74</v>
      </c>
      <c r="AD50" s="205" t="s">
        <v>11</v>
      </c>
      <c r="AE50" s="206"/>
      <c r="AF50" s="106" t="s">
        <v>24</v>
      </c>
    </row>
    <row r="51" spans="1:34" ht="13.5" thickBot="1">
      <c r="A51" s="33"/>
      <c r="B51" s="34"/>
      <c r="C51" s="35"/>
      <c r="D51" s="35"/>
      <c r="E51" s="35"/>
      <c r="F51" s="35"/>
      <c r="G51" s="36"/>
      <c r="H51" s="36"/>
      <c r="I51" s="35"/>
      <c r="J51" s="35"/>
      <c r="K51" s="35"/>
      <c r="L51" s="37"/>
      <c r="M51" s="29"/>
      <c r="N51" s="11">
        <f>N46+O51/100</f>
        <v>4.04</v>
      </c>
      <c r="O51" s="12">
        <v>4</v>
      </c>
      <c r="P51" s="13" t="str">
        <f t="shared" si="38"/>
        <v>D</v>
      </c>
      <c r="Q51" s="13" t="str">
        <f t="shared" si="39"/>
        <v>Giuffré</v>
      </c>
      <c r="R51" s="13" t="str">
        <f t="shared" si="40"/>
        <v> Riccobene</v>
      </c>
      <c r="S51" s="13">
        <f t="shared" si="41"/>
        <v>0</v>
      </c>
      <c r="T51" s="13">
        <f t="shared" si="42"/>
        <v>0</v>
      </c>
      <c r="U51" s="14" t="str">
        <f t="shared" si="43"/>
        <v> Torre</v>
      </c>
      <c r="V51" s="21"/>
      <c r="W51" s="102">
        <f aca="true" t="shared" si="44" ref="W51:W56">IF(COUNTIF(X$1:X$65536,X51)&gt;1,"X","")</f>
      </c>
      <c r="X51" s="108">
        <f aca="true" t="shared" si="45" ref="X51:X56">Y51+Z51/100</f>
        <v>1.03</v>
      </c>
      <c r="Y51" s="109">
        <v>1</v>
      </c>
      <c r="Z51" s="109">
        <v>3</v>
      </c>
      <c r="AA51" s="110" t="s">
        <v>38</v>
      </c>
      <c r="AB51" s="111" t="str">
        <f aca="true" t="shared" si="46" ref="AB51:AC56">A59</f>
        <v>Natoli C.</v>
      </c>
      <c r="AC51" s="112" t="str">
        <f t="shared" si="46"/>
        <v>Bagnato</v>
      </c>
      <c r="AD51" s="113"/>
      <c r="AE51" s="114"/>
      <c r="AF51" s="115" t="str">
        <f>B72</f>
        <v>Russo</v>
      </c>
      <c r="AG51" s="29"/>
      <c r="AH51" s="29"/>
    </row>
    <row r="52" spans="1:32" ht="13.5" thickBot="1">
      <c r="A52" s="33"/>
      <c r="B52" s="38" t="s">
        <v>74</v>
      </c>
      <c r="C52" s="39" t="s">
        <v>1</v>
      </c>
      <c r="D52" s="40" t="s">
        <v>2</v>
      </c>
      <c r="E52" s="40" t="s">
        <v>3</v>
      </c>
      <c r="F52" s="41" t="s">
        <v>4</v>
      </c>
      <c r="G52" s="41" t="s">
        <v>5</v>
      </c>
      <c r="H52" s="41" t="s">
        <v>6</v>
      </c>
      <c r="I52" s="40" t="s">
        <v>7</v>
      </c>
      <c r="J52" s="42" t="s">
        <v>8</v>
      </c>
      <c r="K52" s="43"/>
      <c r="L52" s="38" t="s">
        <v>99</v>
      </c>
      <c r="N52" s="11">
        <f>N46+O52/100</f>
        <v>4.05</v>
      </c>
      <c r="O52" s="12">
        <v>5</v>
      </c>
      <c r="P52" s="13" t="str">
        <f t="shared" si="38"/>
        <v>F</v>
      </c>
      <c r="Q52" s="13" t="str">
        <f t="shared" si="39"/>
        <v>Lo Presti A.</v>
      </c>
      <c r="R52" s="13" t="str">
        <f t="shared" si="40"/>
        <v>Lo Cascio Giud.</v>
      </c>
      <c r="S52" s="13">
        <f t="shared" si="41"/>
        <v>0</v>
      </c>
      <c r="T52" s="13">
        <f t="shared" si="42"/>
        <v>0</v>
      </c>
      <c r="U52" s="14" t="str">
        <f t="shared" si="43"/>
        <v>Lo Cascio Gius.</v>
      </c>
      <c r="V52" s="21"/>
      <c r="W52" s="102">
        <f t="shared" si="44"/>
      </c>
      <c r="X52" s="116">
        <f t="shared" si="45"/>
        <v>1.04</v>
      </c>
      <c r="Y52" s="117">
        <v>1</v>
      </c>
      <c r="Z52" s="117">
        <v>4</v>
      </c>
      <c r="AA52" s="118" t="s">
        <v>38</v>
      </c>
      <c r="AB52" s="119" t="str">
        <f t="shared" si="46"/>
        <v> Torre</v>
      </c>
      <c r="AC52" s="120" t="str">
        <f t="shared" si="46"/>
        <v> Frollo</v>
      </c>
      <c r="AD52" s="121"/>
      <c r="AE52" s="122"/>
      <c r="AF52" s="123" t="str">
        <f>B75</f>
        <v> Riccobene</v>
      </c>
    </row>
    <row r="53" spans="1:34" ht="12.75">
      <c r="A53" s="44">
        <f>C53*1000+J53*50+H53+0.9</f>
        <v>3000.9</v>
      </c>
      <c r="B53" s="45" t="str">
        <f>Player!A3</f>
        <v>Natoli C.</v>
      </c>
      <c r="C53" s="46">
        <f>3*E53+F53</f>
        <v>3</v>
      </c>
      <c r="D53" s="47">
        <f>SUM(E53:G53)</f>
        <v>3</v>
      </c>
      <c r="E53" s="47">
        <f>SUM(F59+F61+F63)</f>
        <v>0</v>
      </c>
      <c r="F53" s="48">
        <f>SUM(G59+G61+G63)</f>
        <v>3</v>
      </c>
      <c r="G53" s="48">
        <f>SUM(H59+H61+H63)</f>
        <v>0</v>
      </c>
      <c r="H53" s="48">
        <f>SUM(D59+D61+D63)</f>
        <v>0</v>
      </c>
      <c r="I53" s="47">
        <f>SUM(E59+E61+E63)</f>
        <v>0</v>
      </c>
      <c r="J53" s="49">
        <f>H53-I53</f>
        <v>0</v>
      </c>
      <c r="K53" s="50" t="s">
        <v>29</v>
      </c>
      <c r="L53" s="51" t="str">
        <f>IF(SUM(A53:A56)=12003,K53,VLOOKUP(LARGE($A$5:$A$8,1),A53:B56,2,FALSE))</f>
        <v>3A</v>
      </c>
      <c r="M53" s="92"/>
      <c r="N53" s="11">
        <f>N46+O53/100</f>
        <v>4.06</v>
      </c>
      <c r="O53" s="12">
        <v>6</v>
      </c>
      <c r="P53" s="13" t="str">
        <f t="shared" si="38"/>
        <v>F</v>
      </c>
      <c r="Q53" s="13" t="str">
        <f t="shared" si="39"/>
        <v>La Torre F.</v>
      </c>
      <c r="R53" s="13" t="str">
        <f t="shared" si="40"/>
        <v> Pisasale</v>
      </c>
      <c r="S53" s="13">
        <f t="shared" si="41"/>
        <v>0</v>
      </c>
      <c r="T53" s="13">
        <f t="shared" si="42"/>
        <v>0</v>
      </c>
      <c r="U53" s="14" t="str">
        <f t="shared" si="43"/>
        <v>Currò S.</v>
      </c>
      <c r="V53" s="21"/>
      <c r="W53" s="102">
        <f t="shared" si="44"/>
      </c>
      <c r="X53" s="108">
        <f t="shared" si="45"/>
        <v>3.03</v>
      </c>
      <c r="Y53" s="109">
        <v>3</v>
      </c>
      <c r="Z53" s="109">
        <v>3</v>
      </c>
      <c r="AA53" s="110" t="s">
        <v>38</v>
      </c>
      <c r="AB53" s="111" t="str">
        <f t="shared" si="46"/>
        <v>Natoli C.</v>
      </c>
      <c r="AC53" s="112" t="str">
        <f t="shared" si="46"/>
        <v> Torre</v>
      </c>
      <c r="AD53" s="113"/>
      <c r="AE53" s="114"/>
      <c r="AF53" s="115" t="str">
        <f>B73</f>
        <v>Giuffré</v>
      </c>
      <c r="AG53" s="92"/>
      <c r="AH53" s="92"/>
    </row>
    <row r="54" spans="1:34" s="92" customFormat="1" ht="13.5" thickBot="1">
      <c r="A54" s="44">
        <f>C54*1000+J54*50+H54+0.8</f>
        <v>3000.8</v>
      </c>
      <c r="B54" s="52" t="str">
        <f>Player!A16</f>
        <v>Bagnato</v>
      </c>
      <c r="C54" s="53">
        <f>3*E54+F54</f>
        <v>3</v>
      </c>
      <c r="D54" s="54">
        <f>SUM(E54:G54)</f>
        <v>3</v>
      </c>
      <c r="E54" s="54">
        <f>SUM(H59+F62+F64)</f>
        <v>0</v>
      </c>
      <c r="F54" s="55">
        <f>SUM(G59+G62+G64)</f>
        <v>3</v>
      </c>
      <c r="G54" s="55">
        <f>SUM(F59+H62+H64)</f>
        <v>0</v>
      </c>
      <c r="H54" s="55">
        <f>SUM(E59+D62+D64)</f>
        <v>0</v>
      </c>
      <c r="I54" s="55">
        <f>SUM(D59+E62+E64)</f>
        <v>0</v>
      </c>
      <c r="J54" s="56">
        <f>H54-I54</f>
        <v>0</v>
      </c>
      <c r="K54" s="50" t="s">
        <v>30</v>
      </c>
      <c r="L54" s="51" t="str">
        <f>IF(SUM(A53:A56)=12003,K54,VLOOKUP(LARGE($A$5:$A$8,2),A53:B56,2,FALSE))</f>
        <v>3B</v>
      </c>
      <c r="M54" s="21"/>
      <c r="N54" s="11">
        <f>N46+O54/100</f>
        <v>4.07</v>
      </c>
      <c r="O54" s="15">
        <v>7</v>
      </c>
      <c r="P54" s="13" t="str">
        <f t="shared" si="38"/>
        <v>H</v>
      </c>
      <c r="Q54" s="13" t="str">
        <f t="shared" si="39"/>
        <v>Cortese</v>
      </c>
      <c r="R54" s="13" t="str">
        <f t="shared" si="40"/>
        <v>Cannavò</v>
      </c>
      <c r="S54" s="13">
        <f t="shared" si="41"/>
        <v>0</v>
      </c>
      <c r="T54" s="13">
        <f t="shared" si="42"/>
        <v>0</v>
      </c>
      <c r="U54" s="14" t="str">
        <f t="shared" si="43"/>
        <v>Sciacca</v>
      </c>
      <c r="V54" s="21"/>
      <c r="W54" s="102">
        <f t="shared" si="44"/>
      </c>
      <c r="X54" s="116">
        <f t="shared" si="45"/>
        <v>3.04</v>
      </c>
      <c r="Y54" s="117">
        <v>3</v>
      </c>
      <c r="Z54" s="117">
        <v>4</v>
      </c>
      <c r="AA54" s="118" t="s">
        <v>38</v>
      </c>
      <c r="AB54" s="119" t="str">
        <f t="shared" si="46"/>
        <v>Bagnato</v>
      </c>
      <c r="AC54" s="120" t="str">
        <f t="shared" si="46"/>
        <v> Frollo</v>
      </c>
      <c r="AD54" s="121"/>
      <c r="AE54" s="122"/>
      <c r="AF54" s="123" t="str">
        <f>B74</f>
        <v>La Torre A.</v>
      </c>
      <c r="AG54" s="21"/>
      <c r="AH54" s="21"/>
    </row>
    <row r="55" spans="1:32" ht="12.75">
      <c r="A55" s="44">
        <f>C55*1000+J55*50+H55+0.7</f>
        <v>3000.7</v>
      </c>
      <c r="B55" s="52" t="str">
        <f>Player!A21</f>
        <v> Torre</v>
      </c>
      <c r="C55" s="53">
        <f>3*E55+F55</f>
        <v>3</v>
      </c>
      <c r="D55" s="54">
        <f>SUM(E55:G55)</f>
        <v>3</v>
      </c>
      <c r="E55" s="54">
        <f>SUM(F60+H61+H64)</f>
        <v>0</v>
      </c>
      <c r="F55" s="55">
        <f>SUM(G60+G61+G64)</f>
        <v>3</v>
      </c>
      <c r="G55" s="55">
        <f>SUM(H60+F61+F64)</f>
        <v>0</v>
      </c>
      <c r="H55" s="55">
        <f>SUM(D60+E61+E64)</f>
        <v>0</v>
      </c>
      <c r="I55" s="55">
        <f>SUM(E60+D61+D64)</f>
        <v>0</v>
      </c>
      <c r="J55" s="56">
        <f>H55-I55</f>
        <v>0</v>
      </c>
      <c r="K55" s="50" t="s">
        <v>31</v>
      </c>
      <c r="L55" s="51" t="str">
        <f>IF(SUM(A53:A56)=12003,K55,VLOOKUP(LARGE($A$5:$A$8,3),A53:B56,2,FALSE))</f>
        <v>3C</v>
      </c>
      <c r="N55" s="11">
        <f>N46+O55/100</f>
        <v>4.08</v>
      </c>
      <c r="O55" s="12">
        <v>8</v>
      </c>
      <c r="P55" s="13" t="str">
        <f t="shared" si="38"/>
        <v>H</v>
      </c>
      <c r="Q55" s="13" t="str">
        <f t="shared" si="39"/>
        <v>Mandanici</v>
      </c>
      <c r="R55" s="13" t="str">
        <f t="shared" si="40"/>
        <v>Lo Presti R.</v>
      </c>
      <c r="S55" s="13">
        <f t="shared" si="41"/>
        <v>0</v>
      </c>
      <c r="T55" s="13">
        <f t="shared" si="42"/>
        <v>0</v>
      </c>
      <c r="U55" s="14" t="str">
        <f t="shared" si="43"/>
        <v>Squaddara F.</v>
      </c>
      <c r="V55" s="21"/>
      <c r="W55" s="102">
        <f t="shared" si="44"/>
      </c>
      <c r="X55" s="108">
        <f t="shared" si="45"/>
        <v>5.03</v>
      </c>
      <c r="Y55" s="109">
        <v>5</v>
      </c>
      <c r="Z55" s="109">
        <v>3</v>
      </c>
      <c r="AA55" s="110" t="s">
        <v>38</v>
      </c>
      <c r="AB55" s="111" t="str">
        <f t="shared" si="46"/>
        <v>Natoli C.</v>
      </c>
      <c r="AC55" s="112" t="str">
        <f t="shared" si="46"/>
        <v> Frollo</v>
      </c>
      <c r="AD55" s="113"/>
      <c r="AE55" s="114"/>
      <c r="AF55" s="115" t="str">
        <f>B75</f>
        <v> Riccobene</v>
      </c>
    </row>
    <row r="56" spans="1:32" ht="13.5" thickBot="1">
      <c r="A56" s="44">
        <f>C56*1000+J56*50+H56+0.6</f>
        <v>3000.6</v>
      </c>
      <c r="B56" s="57" t="str">
        <f>Player!A34</f>
        <v> Frollo</v>
      </c>
      <c r="C56" s="58">
        <f>3*E56+F56</f>
        <v>3</v>
      </c>
      <c r="D56" s="59">
        <f>SUM(E56:G56)</f>
        <v>3</v>
      </c>
      <c r="E56" s="59">
        <f>SUM(H60+H62+H63)</f>
        <v>0</v>
      </c>
      <c r="F56" s="59">
        <f>SUM(G60+G62+G63)</f>
        <v>3</v>
      </c>
      <c r="G56" s="60">
        <f>SUM(F60+F62+F63)</f>
        <v>0</v>
      </c>
      <c r="H56" s="60">
        <f>SUM(E60+E62+E63)</f>
        <v>0</v>
      </c>
      <c r="I56" s="60">
        <f>SUM(D60+D62+D63)</f>
        <v>0</v>
      </c>
      <c r="J56" s="61">
        <f>H56-I56</f>
        <v>0</v>
      </c>
      <c r="K56" s="62" t="s">
        <v>60</v>
      </c>
      <c r="L56" s="63" t="str">
        <f>IF(SUM(A53:A56)=12003,K56,VLOOKUP(LARGE($A$5:$A$8,4),A53:B56,2,FALSE))</f>
        <v>3D</v>
      </c>
      <c r="N56" s="11">
        <f>N46+O56/100</f>
        <v>4.09</v>
      </c>
      <c r="O56" s="12">
        <v>9</v>
      </c>
      <c r="P56" s="13" t="str">
        <f t="shared" si="38"/>
        <v>-</v>
      </c>
      <c r="Q56" s="13" t="str">
        <f t="shared" si="39"/>
        <v>-</v>
      </c>
      <c r="R56" s="13" t="str">
        <f t="shared" si="40"/>
        <v>-</v>
      </c>
      <c r="S56" s="13" t="str">
        <f t="shared" si="41"/>
        <v>-</v>
      </c>
      <c r="T56" s="13" t="str">
        <f t="shared" si="42"/>
        <v>-</v>
      </c>
      <c r="U56" s="14" t="str">
        <f t="shared" si="43"/>
        <v>-</v>
      </c>
      <c r="V56" s="21"/>
      <c r="W56" s="103">
        <f t="shared" si="44"/>
      </c>
      <c r="X56" s="116">
        <f t="shared" si="45"/>
        <v>5.04</v>
      </c>
      <c r="Y56" s="117">
        <v>5</v>
      </c>
      <c r="Z56" s="117">
        <v>4</v>
      </c>
      <c r="AA56" s="118" t="s">
        <v>38</v>
      </c>
      <c r="AB56" s="119" t="str">
        <f t="shared" si="46"/>
        <v>Bagnato</v>
      </c>
      <c r="AC56" s="120" t="str">
        <f t="shared" si="46"/>
        <v> Torre</v>
      </c>
      <c r="AD56" s="121"/>
      <c r="AE56" s="122"/>
      <c r="AF56" s="123" t="str">
        <f>B74</f>
        <v>La Torre A.</v>
      </c>
    </row>
    <row r="57" spans="1:32" ht="13.5" thickBot="1">
      <c r="A57" s="64"/>
      <c r="B57" s="65"/>
      <c r="C57" s="66"/>
      <c r="D57" s="66"/>
      <c r="E57" s="66"/>
      <c r="F57" s="67"/>
      <c r="G57" s="67"/>
      <c r="H57" s="68"/>
      <c r="I57" s="66"/>
      <c r="J57" s="66"/>
      <c r="K57" s="69"/>
      <c r="L57" s="70"/>
      <c r="N57" s="11">
        <f>N46+O57/100</f>
        <v>4.1</v>
      </c>
      <c r="O57" s="12">
        <v>10</v>
      </c>
      <c r="P57" s="13" t="str">
        <f t="shared" si="38"/>
        <v>-</v>
      </c>
      <c r="Q57" s="13" t="str">
        <f t="shared" si="39"/>
        <v>-</v>
      </c>
      <c r="R57" s="13" t="str">
        <f t="shared" si="40"/>
        <v>-</v>
      </c>
      <c r="S57" s="13" t="str">
        <f t="shared" si="41"/>
        <v>-</v>
      </c>
      <c r="T57" s="13" t="str">
        <f t="shared" si="42"/>
        <v>-</v>
      </c>
      <c r="U57" s="14" t="str">
        <f t="shared" si="43"/>
        <v>-</v>
      </c>
      <c r="V57" s="21"/>
      <c r="W57" s="71"/>
      <c r="Y57" s="124"/>
      <c r="Z57" s="125"/>
      <c r="AA57" s="125"/>
      <c r="AB57" s="126"/>
      <c r="AC57" s="126"/>
      <c r="AD57" s="127"/>
      <c r="AE57" s="127"/>
      <c r="AF57" s="126"/>
    </row>
    <row r="58" spans="1:32" ht="13.5" thickBot="1">
      <c r="A58" s="72" t="s">
        <v>74</v>
      </c>
      <c r="B58" s="73" t="s">
        <v>74</v>
      </c>
      <c r="C58" s="169"/>
      <c r="D58" s="191" t="s">
        <v>11</v>
      </c>
      <c r="E58" s="192"/>
      <c r="F58" s="34"/>
      <c r="G58" s="75"/>
      <c r="H58" s="34"/>
      <c r="I58" s="191" t="s">
        <v>24</v>
      </c>
      <c r="J58" s="193"/>
      <c r="K58" s="191" t="s">
        <v>100</v>
      </c>
      <c r="L58" s="192"/>
      <c r="N58" s="11">
        <f>N46+O58/100</f>
        <v>4.11</v>
      </c>
      <c r="O58" s="15">
        <v>11</v>
      </c>
      <c r="P58" s="13" t="str">
        <f t="shared" si="38"/>
        <v>A</v>
      </c>
      <c r="Q58" s="13" t="str">
        <f t="shared" si="39"/>
        <v>Calabrò S.</v>
      </c>
      <c r="R58" s="13" t="str">
        <f t="shared" si="40"/>
        <v>Player 37</v>
      </c>
      <c r="S58" s="13">
        <f t="shared" si="41"/>
        <v>0</v>
      </c>
      <c r="T58" s="13">
        <f t="shared" si="42"/>
        <v>0</v>
      </c>
      <c r="U58" s="14" t="str">
        <f t="shared" si="43"/>
        <v> Squaddara G.</v>
      </c>
      <c r="V58" s="29"/>
      <c r="W58" s="21"/>
      <c r="Z58" s="125"/>
      <c r="AA58" s="125"/>
      <c r="AB58" s="126"/>
      <c r="AC58" s="126"/>
      <c r="AD58" s="127"/>
      <c r="AE58" s="127"/>
      <c r="AF58" s="126"/>
    </row>
    <row r="59" spans="1:34" ht="13.5" thickBot="1">
      <c r="A59" s="76" t="str">
        <f>B53</f>
        <v>Natoli C.</v>
      </c>
      <c r="B59" s="77" t="str">
        <f>B54</f>
        <v>Bagnato</v>
      </c>
      <c r="C59" s="78"/>
      <c r="D59" s="79">
        <f>AD51</f>
        <v>0</v>
      </c>
      <c r="E59" s="80">
        <f>AE51</f>
        <v>0</v>
      </c>
      <c r="F59" s="81">
        <f aca="true" t="shared" si="47" ref="F59:F64">IF(D59&gt;E59,1,0)</f>
        <v>0</v>
      </c>
      <c r="G59" s="81">
        <f aca="true" t="shared" si="48" ref="G59:G64">IF(D59=E59,1,0)</f>
        <v>1</v>
      </c>
      <c r="H59" s="81">
        <f aca="true" t="shared" si="49" ref="H59:H64">IF(D59&lt;E59,1,0)</f>
        <v>0</v>
      </c>
      <c r="I59" s="189" t="str">
        <f aca="true" t="shared" si="50" ref="I59:I64">AF51</f>
        <v>Russo</v>
      </c>
      <c r="J59" s="190"/>
      <c r="K59" s="200"/>
      <c r="L59" s="201"/>
      <c r="M59" s="92"/>
      <c r="N59" s="16">
        <f>N46+O59/100</f>
        <v>4.12</v>
      </c>
      <c r="O59" s="17">
        <v>12</v>
      </c>
      <c r="P59" s="18" t="str">
        <f t="shared" si="38"/>
        <v>A</v>
      </c>
      <c r="Q59" s="18" t="str">
        <f t="shared" si="39"/>
        <v>Longo</v>
      </c>
      <c r="R59" s="18" t="str">
        <f t="shared" si="40"/>
        <v>Giliberto</v>
      </c>
      <c r="S59" s="18">
        <f t="shared" si="41"/>
        <v>0</v>
      </c>
      <c r="T59" s="18">
        <f t="shared" si="42"/>
        <v>0</v>
      </c>
      <c r="U59" s="19" t="str">
        <f t="shared" si="43"/>
        <v>Diletti</v>
      </c>
      <c r="V59" s="21"/>
      <c r="W59" s="21"/>
      <c r="Z59" s="125"/>
      <c r="AA59" s="125"/>
      <c r="AB59" s="126"/>
      <c r="AC59" s="126"/>
      <c r="AD59" s="127"/>
      <c r="AE59" s="127"/>
      <c r="AF59" s="126"/>
      <c r="AG59" s="92"/>
      <c r="AH59" s="92"/>
    </row>
    <row r="60" spans="1:32" ht="13.5" thickBot="1">
      <c r="A60" s="82" t="str">
        <f>B55</f>
        <v> Torre</v>
      </c>
      <c r="B60" s="83" t="str">
        <f>B56</f>
        <v> Frollo</v>
      </c>
      <c r="C60" s="84"/>
      <c r="D60" s="58">
        <f>AD52</f>
        <v>0</v>
      </c>
      <c r="E60" s="85">
        <f>AE52</f>
        <v>0</v>
      </c>
      <c r="F60" s="81">
        <f t="shared" si="47"/>
        <v>0</v>
      </c>
      <c r="G60" s="81">
        <f t="shared" si="48"/>
        <v>1</v>
      </c>
      <c r="H60" s="81">
        <f t="shared" si="49"/>
        <v>0</v>
      </c>
      <c r="I60" s="187" t="str">
        <f t="shared" si="50"/>
        <v> Riccobene</v>
      </c>
      <c r="J60" s="188"/>
      <c r="K60" s="200"/>
      <c r="L60" s="201"/>
      <c r="N60" s="20"/>
      <c r="Q60" s="21"/>
      <c r="R60" s="21"/>
      <c r="V60" s="92"/>
      <c r="W60" s="21"/>
      <c r="Z60" s="125"/>
      <c r="AA60" s="125"/>
      <c r="AB60" s="126"/>
      <c r="AC60" s="126"/>
      <c r="AD60" s="127"/>
      <c r="AE60" s="127"/>
      <c r="AF60" s="126"/>
    </row>
    <row r="61" spans="1:34" s="29" customFormat="1" ht="13.5" customHeight="1" thickBot="1">
      <c r="A61" s="86" t="str">
        <f>B53</f>
        <v>Natoli C.</v>
      </c>
      <c r="B61" s="87" t="str">
        <f>B55</f>
        <v> Torre</v>
      </c>
      <c r="C61" s="78"/>
      <c r="D61" s="79">
        <f>AD56</f>
        <v>0</v>
      </c>
      <c r="E61" s="80">
        <f>AE56</f>
        <v>0</v>
      </c>
      <c r="F61" s="81">
        <f t="shared" si="47"/>
        <v>0</v>
      </c>
      <c r="G61" s="81">
        <f t="shared" si="48"/>
        <v>1</v>
      </c>
      <c r="H61" s="81">
        <f t="shared" si="49"/>
        <v>0</v>
      </c>
      <c r="I61" s="194" t="str">
        <f t="shared" si="50"/>
        <v>Giuffré</v>
      </c>
      <c r="J61" s="195"/>
      <c r="K61" s="200"/>
      <c r="L61" s="201"/>
      <c r="M61" s="21"/>
      <c r="N61" s="1">
        <v>5</v>
      </c>
      <c r="O61" s="207" t="s">
        <v>79</v>
      </c>
      <c r="P61" s="208"/>
      <c r="Q61" s="208"/>
      <c r="R61" s="208"/>
      <c r="S61" s="208"/>
      <c r="T61" s="208"/>
      <c r="U61" s="209"/>
      <c r="V61" s="21"/>
      <c r="W61" s="21"/>
      <c r="X61" s="128"/>
      <c r="Y61" s="128"/>
      <c r="Z61" s="125"/>
      <c r="AA61" s="125"/>
      <c r="AB61" s="126"/>
      <c r="AC61" s="126"/>
      <c r="AD61" s="127"/>
      <c r="AE61" s="127"/>
      <c r="AF61" s="126"/>
      <c r="AG61" s="21"/>
      <c r="AH61" s="21"/>
    </row>
    <row r="62" spans="1:32" ht="13.5" thickBot="1">
      <c r="A62" s="82" t="str">
        <f>B54</f>
        <v>Bagnato</v>
      </c>
      <c r="B62" s="83" t="str">
        <f>B56</f>
        <v> Frollo</v>
      </c>
      <c r="C62" s="84"/>
      <c r="D62" s="58">
        <f>AD57</f>
        <v>0</v>
      </c>
      <c r="E62" s="85">
        <f>AE57</f>
        <v>0</v>
      </c>
      <c r="F62" s="81">
        <f t="shared" si="47"/>
        <v>0</v>
      </c>
      <c r="G62" s="81">
        <f t="shared" si="48"/>
        <v>1</v>
      </c>
      <c r="H62" s="81">
        <f t="shared" si="49"/>
        <v>0</v>
      </c>
      <c r="I62" s="187" t="str">
        <f t="shared" si="50"/>
        <v>La Torre A.</v>
      </c>
      <c r="J62" s="188"/>
      <c r="K62" s="200"/>
      <c r="L62" s="201"/>
      <c r="N62" s="22" t="s">
        <v>80</v>
      </c>
      <c r="O62" s="3" t="s">
        <v>81</v>
      </c>
      <c r="P62" s="3" t="s">
        <v>82</v>
      </c>
      <c r="Q62" s="4" t="s">
        <v>83</v>
      </c>
      <c r="R62" s="4" t="s">
        <v>84</v>
      </c>
      <c r="S62" s="5" t="s">
        <v>85</v>
      </c>
      <c r="T62" s="5"/>
      <c r="U62" s="3" t="s">
        <v>24</v>
      </c>
      <c r="V62" s="21"/>
      <c r="W62" s="21"/>
      <c r="Z62" s="125"/>
      <c r="AA62" s="125"/>
      <c r="AB62" s="126"/>
      <c r="AC62" s="126"/>
      <c r="AD62" s="127"/>
      <c r="AE62" s="127"/>
      <c r="AF62" s="126"/>
    </row>
    <row r="63" spans="1:34" s="92" customFormat="1" ht="12.75">
      <c r="A63" s="86" t="str">
        <f>B53</f>
        <v>Natoli C.</v>
      </c>
      <c r="B63" s="87" t="str">
        <f>B56</f>
        <v> Frollo</v>
      </c>
      <c r="C63" s="78"/>
      <c r="D63" s="79">
        <f>AD61</f>
        <v>0</v>
      </c>
      <c r="E63" s="80">
        <f>AE61</f>
        <v>0</v>
      </c>
      <c r="F63" s="81">
        <f t="shared" si="47"/>
        <v>0</v>
      </c>
      <c r="G63" s="81">
        <f t="shared" si="48"/>
        <v>1</v>
      </c>
      <c r="H63" s="81">
        <f t="shared" si="49"/>
        <v>0</v>
      </c>
      <c r="I63" s="194" t="str">
        <f t="shared" si="50"/>
        <v> Riccobene</v>
      </c>
      <c r="J63" s="195"/>
      <c r="K63" s="200"/>
      <c r="L63" s="201"/>
      <c r="M63" s="21"/>
      <c r="N63" s="6">
        <f>N61+O63/100</f>
        <v>5.01</v>
      </c>
      <c r="O63" s="7">
        <v>1</v>
      </c>
      <c r="P63" s="8" t="str">
        <f aca="true" t="shared" si="51" ref="P63:P74">_xlfn.IFERROR(VLOOKUP(N63,$X:$AF,4,FALSE),"-")</f>
        <v>A</v>
      </c>
      <c r="Q63" s="8" t="str">
        <f aca="true" t="shared" si="52" ref="Q63:Q74">_xlfn.IFERROR(VLOOKUP(N63,$X:$AF,5,FALSE),"-")</f>
        <v> La Torre C.</v>
      </c>
      <c r="R63" s="9" t="str">
        <f aca="true" t="shared" si="53" ref="R63:R74">_xlfn.IFERROR(VLOOKUP(N63,$X:$AF,6,FALSE),"-")</f>
        <v>Player 37</v>
      </c>
      <c r="S63" s="9">
        <f aca="true" t="shared" si="54" ref="S63:S74">_xlfn.IFERROR(VLOOKUP(N63,$X:$AF,7,FALSE),"-")</f>
        <v>0</v>
      </c>
      <c r="T63" s="9">
        <f aca="true" t="shared" si="55" ref="T63:T74">_xlfn.IFERROR(VLOOKUP(N63,$X:$AF,8,FALSE),"-")</f>
        <v>0</v>
      </c>
      <c r="U63" s="10" t="str">
        <f aca="true" t="shared" si="56" ref="U63:U74">_xlfn.IFERROR(VLOOKUP(N63,$X:$AF,9,FALSE),"-")</f>
        <v>Corso A.</v>
      </c>
      <c r="V63" s="21"/>
      <c r="W63" s="21"/>
      <c r="X63" s="128"/>
      <c r="Y63" s="128"/>
      <c r="Z63" s="125"/>
      <c r="AA63" s="125"/>
      <c r="AB63" s="126"/>
      <c r="AC63" s="126"/>
      <c r="AD63" s="127"/>
      <c r="AE63" s="127"/>
      <c r="AF63" s="126"/>
      <c r="AG63" s="21"/>
      <c r="AH63" s="21"/>
    </row>
    <row r="64" spans="1:32" ht="13.5" thickBot="1">
      <c r="A64" s="82" t="str">
        <f>B54</f>
        <v>Bagnato</v>
      </c>
      <c r="B64" s="83" t="str">
        <f>B55</f>
        <v> Torre</v>
      </c>
      <c r="C64" s="84"/>
      <c r="D64" s="58">
        <f>AD62</f>
        <v>0</v>
      </c>
      <c r="E64" s="85">
        <f>AE62</f>
        <v>0</v>
      </c>
      <c r="F64" s="81">
        <f t="shared" si="47"/>
        <v>0</v>
      </c>
      <c r="G64" s="81">
        <f t="shared" si="48"/>
        <v>1</v>
      </c>
      <c r="H64" s="81">
        <f t="shared" si="49"/>
        <v>0</v>
      </c>
      <c r="I64" s="187" t="str">
        <f t="shared" si="50"/>
        <v>La Torre A.</v>
      </c>
      <c r="J64" s="188"/>
      <c r="K64" s="202"/>
      <c r="L64" s="203"/>
      <c r="N64" s="11">
        <f>N61+O64/100</f>
        <v>5.02</v>
      </c>
      <c r="O64" s="12">
        <v>2</v>
      </c>
      <c r="P64" s="13" t="str">
        <f t="shared" si="51"/>
        <v>A</v>
      </c>
      <c r="Q64" s="13" t="str">
        <f t="shared" si="52"/>
        <v>Longo</v>
      </c>
      <c r="R64" s="13" t="str">
        <f t="shared" si="53"/>
        <v>Calabrò S.</v>
      </c>
      <c r="S64" s="13">
        <f t="shared" si="54"/>
        <v>0</v>
      </c>
      <c r="T64" s="13">
        <f t="shared" si="55"/>
        <v>0</v>
      </c>
      <c r="U64" s="14" t="str">
        <f t="shared" si="56"/>
        <v>Diletti</v>
      </c>
      <c r="V64" s="21"/>
      <c r="W64" s="21"/>
      <c r="Y64" s="129"/>
      <c r="Z64" s="125"/>
      <c r="AA64" s="125"/>
      <c r="AB64" s="126"/>
      <c r="AC64" s="126"/>
      <c r="AD64" s="127"/>
      <c r="AE64" s="127"/>
      <c r="AF64" s="126"/>
    </row>
    <row r="65" spans="1:32" ht="13.5" thickBo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1"/>
      <c r="N65" s="11">
        <f>N61+O65/100</f>
        <v>5.03</v>
      </c>
      <c r="O65" s="12">
        <v>3</v>
      </c>
      <c r="P65" s="13" t="str">
        <f t="shared" si="51"/>
        <v>C</v>
      </c>
      <c r="Q65" s="13" t="str">
        <f t="shared" si="52"/>
        <v>Natoli C.</v>
      </c>
      <c r="R65" s="13" t="str">
        <f t="shared" si="53"/>
        <v> Frollo</v>
      </c>
      <c r="S65" s="13">
        <f t="shared" si="54"/>
        <v>0</v>
      </c>
      <c r="T65" s="13">
        <f t="shared" si="55"/>
        <v>0</v>
      </c>
      <c r="U65" s="14" t="str">
        <f t="shared" si="56"/>
        <v> Riccobene</v>
      </c>
      <c r="V65" s="21"/>
      <c r="W65" s="21"/>
      <c r="Z65" s="125"/>
      <c r="AA65" s="125"/>
      <c r="AB65" s="126"/>
      <c r="AC65" s="126"/>
      <c r="AD65" s="130"/>
      <c r="AE65" s="127"/>
      <c r="AF65" s="126"/>
    </row>
    <row r="66" spans="13:34" ht="12.75">
      <c r="M66" s="29"/>
      <c r="N66" s="11">
        <f>N61+O66/100</f>
        <v>5.04</v>
      </c>
      <c r="O66" s="12">
        <v>4</v>
      </c>
      <c r="P66" s="13" t="str">
        <f t="shared" si="51"/>
        <v>C</v>
      </c>
      <c r="Q66" s="13" t="str">
        <f t="shared" si="52"/>
        <v>Bagnato</v>
      </c>
      <c r="R66" s="13" t="str">
        <f t="shared" si="53"/>
        <v> Torre</v>
      </c>
      <c r="S66" s="13">
        <f t="shared" si="54"/>
        <v>0</v>
      </c>
      <c r="T66" s="13">
        <f t="shared" si="55"/>
        <v>0</v>
      </c>
      <c r="U66" s="14" t="str">
        <f t="shared" si="56"/>
        <v>La Torre A.</v>
      </c>
      <c r="V66" s="92"/>
      <c r="W66" s="21"/>
      <c r="Y66" s="131"/>
      <c r="Z66" s="125"/>
      <c r="AA66" s="125"/>
      <c r="AB66" s="132"/>
      <c r="AC66" s="132"/>
      <c r="AD66" s="133"/>
      <c r="AE66" s="133"/>
      <c r="AF66" s="132"/>
      <c r="AG66" s="29"/>
      <c r="AH66" s="29"/>
    </row>
    <row r="67" spans="14:32" ht="13.5" thickBot="1">
      <c r="N67" s="11">
        <f>N61+O67/100</f>
        <v>5.05</v>
      </c>
      <c r="O67" s="12">
        <v>5</v>
      </c>
      <c r="P67" s="13" t="str">
        <f t="shared" si="51"/>
        <v>E</v>
      </c>
      <c r="Q67" s="13" t="str">
        <f t="shared" si="52"/>
        <v>Murabito</v>
      </c>
      <c r="R67" s="13" t="str">
        <f t="shared" si="53"/>
        <v> Ielapi P.</v>
      </c>
      <c r="S67" s="13">
        <f t="shared" si="54"/>
        <v>0</v>
      </c>
      <c r="T67" s="13">
        <f t="shared" si="55"/>
        <v>0</v>
      </c>
      <c r="U67" s="14" t="str">
        <f t="shared" si="56"/>
        <v> Pisasale</v>
      </c>
      <c r="V67" s="21"/>
      <c r="W67" s="21"/>
      <c r="Z67" s="134"/>
      <c r="AA67" s="134"/>
      <c r="AB67" s="134"/>
      <c r="AC67" s="134"/>
      <c r="AD67" s="134"/>
      <c r="AE67" s="134"/>
      <c r="AF67" s="134"/>
    </row>
    <row r="68" spans="1:34" ht="13.5" thickBot="1">
      <c r="A68" s="26" t="s">
        <v>14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92"/>
      <c r="N68" s="11">
        <f>N61+O68/100</f>
        <v>5.06</v>
      </c>
      <c r="O68" s="12">
        <v>6</v>
      </c>
      <c r="P68" s="13" t="str">
        <f t="shared" si="51"/>
        <v>E</v>
      </c>
      <c r="Q68" s="13" t="str">
        <f t="shared" si="52"/>
        <v>Lo Cascio Gius.</v>
      </c>
      <c r="R68" s="13" t="str">
        <f t="shared" si="53"/>
        <v>Currò S.</v>
      </c>
      <c r="S68" s="13">
        <f t="shared" si="54"/>
        <v>0</v>
      </c>
      <c r="T68" s="13">
        <f t="shared" si="55"/>
        <v>0</v>
      </c>
      <c r="U68" s="14" t="str">
        <f t="shared" si="56"/>
        <v>Lo Cascio Giud.</v>
      </c>
      <c r="V68" s="21"/>
      <c r="W68" s="101" t="str">
        <f>IF(COUNTIF(X:X,X68)&gt;1,"X","")</f>
        <v>X</v>
      </c>
      <c r="X68" s="105"/>
      <c r="Y68" s="105"/>
      <c r="Z68" s="197" t="str">
        <f>"PARTITE "&amp;A68</f>
        <v>PARTITE GIRONE 4</v>
      </c>
      <c r="AA68" s="198"/>
      <c r="AB68" s="198"/>
      <c r="AC68" s="198"/>
      <c r="AD68" s="198"/>
      <c r="AE68" s="198"/>
      <c r="AF68" s="199"/>
      <c r="AG68" s="92"/>
      <c r="AH68" s="92"/>
    </row>
    <row r="69" spans="1:34" s="92" customFormat="1" ht="13.5" thickBot="1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/>
      <c r="M69" s="21"/>
      <c r="N69" s="11">
        <f>N61+O69/100</f>
        <v>5.07</v>
      </c>
      <c r="O69" s="15">
        <v>7</v>
      </c>
      <c r="P69" s="13" t="str">
        <f t="shared" si="51"/>
        <v>G</v>
      </c>
      <c r="Q69" s="13" t="str">
        <f t="shared" si="52"/>
        <v>Gissara C.</v>
      </c>
      <c r="R69" s="13" t="str">
        <f t="shared" si="53"/>
        <v> Trimboli</v>
      </c>
      <c r="S69" s="13">
        <f t="shared" si="54"/>
        <v>0</v>
      </c>
      <c r="T69" s="13">
        <f t="shared" si="55"/>
        <v>0</v>
      </c>
      <c r="U69" s="14" t="str">
        <f t="shared" si="56"/>
        <v>Lo Presti R.</v>
      </c>
      <c r="V69" s="21"/>
      <c r="W69" s="102"/>
      <c r="X69" s="106" t="s">
        <v>80</v>
      </c>
      <c r="Y69" s="106" t="s">
        <v>78</v>
      </c>
      <c r="Z69" s="106" t="s">
        <v>23</v>
      </c>
      <c r="AA69" s="106" t="s">
        <v>35</v>
      </c>
      <c r="AB69" s="107" t="s">
        <v>74</v>
      </c>
      <c r="AC69" s="107" t="s">
        <v>74</v>
      </c>
      <c r="AD69" s="205" t="s">
        <v>11</v>
      </c>
      <c r="AE69" s="206"/>
      <c r="AF69" s="106" t="s">
        <v>24</v>
      </c>
      <c r="AG69" s="21"/>
      <c r="AH69" s="21"/>
    </row>
    <row r="70" spans="1:34" s="92" customFormat="1" ht="13.5" thickBot="1">
      <c r="A70" s="33"/>
      <c r="B70" s="34"/>
      <c r="C70" s="35"/>
      <c r="D70" s="35"/>
      <c r="E70" s="35"/>
      <c r="F70" s="35"/>
      <c r="G70" s="36"/>
      <c r="H70" s="36"/>
      <c r="I70" s="35"/>
      <c r="J70" s="35"/>
      <c r="K70" s="35"/>
      <c r="L70" s="37"/>
      <c r="M70" s="21"/>
      <c r="N70" s="11">
        <f>N61+O70/100</f>
        <v>5.08</v>
      </c>
      <c r="O70" s="12">
        <v>8</v>
      </c>
      <c r="P70" s="13" t="str">
        <f t="shared" si="51"/>
        <v>G</v>
      </c>
      <c r="Q70" s="13" t="str">
        <f t="shared" si="52"/>
        <v>Sciacca</v>
      </c>
      <c r="R70" s="13" t="str">
        <f t="shared" si="53"/>
        <v>Squaddara F.</v>
      </c>
      <c r="S70" s="13">
        <f t="shared" si="54"/>
        <v>0</v>
      </c>
      <c r="T70" s="13">
        <f t="shared" si="55"/>
        <v>0</v>
      </c>
      <c r="U70" s="14" t="str">
        <f t="shared" si="56"/>
        <v>Cannavò</v>
      </c>
      <c r="V70" s="21"/>
      <c r="W70" s="102">
        <f aca="true" t="shared" si="57" ref="W70:W75">IF(COUNTIF(X$1:X$65536,X70)&gt;1,"X","")</f>
      </c>
      <c r="X70" s="108">
        <f aca="true" t="shared" si="58" ref="X70:X75">Y70+Z70/100</f>
        <v>2.03</v>
      </c>
      <c r="Y70" s="109">
        <v>2</v>
      </c>
      <c r="Z70" s="109">
        <v>3</v>
      </c>
      <c r="AA70" s="110" t="s">
        <v>39</v>
      </c>
      <c r="AB70" s="111" t="str">
        <f aca="true" t="shared" si="59" ref="AB70:AC75">A78</f>
        <v>Russo</v>
      </c>
      <c r="AC70" s="112" t="str">
        <f t="shared" si="59"/>
        <v>Giuffré</v>
      </c>
      <c r="AD70" s="113"/>
      <c r="AE70" s="114"/>
      <c r="AF70" s="115" t="str">
        <f>B53</f>
        <v>Natoli C.</v>
      </c>
      <c r="AG70" s="21"/>
      <c r="AH70" s="21"/>
    </row>
    <row r="71" spans="1:34" s="92" customFormat="1" ht="13.5" thickBot="1">
      <c r="A71" s="33"/>
      <c r="B71" s="38" t="s">
        <v>74</v>
      </c>
      <c r="C71" s="39" t="s">
        <v>1</v>
      </c>
      <c r="D71" s="40" t="s">
        <v>2</v>
      </c>
      <c r="E71" s="40" t="s">
        <v>3</v>
      </c>
      <c r="F71" s="41" t="s">
        <v>4</v>
      </c>
      <c r="G71" s="41" t="s">
        <v>5</v>
      </c>
      <c r="H71" s="41" t="s">
        <v>6</v>
      </c>
      <c r="I71" s="40" t="s">
        <v>7</v>
      </c>
      <c r="J71" s="42" t="s">
        <v>8</v>
      </c>
      <c r="K71" s="43"/>
      <c r="L71" s="38" t="s">
        <v>99</v>
      </c>
      <c r="M71" s="21"/>
      <c r="N71" s="11">
        <f>N61+O71/100</f>
        <v>5.09</v>
      </c>
      <c r="O71" s="12">
        <v>9</v>
      </c>
      <c r="P71" s="13" t="str">
        <f t="shared" si="51"/>
        <v>I</v>
      </c>
      <c r="Q71" s="13" t="str">
        <f t="shared" si="52"/>
        <v>Buttitta</v>
      </c>
      <c r="R71" s="13" t="str">
        <f t="shared" si="53"/>
        <v>Natoli R.</v>
      </c>
      <c r="S71" s="13">
        <f t="shared" si="54"/>
        <v>0</v>
      </c>
      <c r="T71" s="13">
        <f t="shared" si="55"/>
        <v>0</v>
      </c>
      <c r="U71" s="14" t="str">
        <f t="shared" si="56"/>
        <v>-</v>
      </c>
      <c r="V71" s="21"/>
      <c r="W71" s="102">
        <f t="shared" si="57"/>
      </c>
      <c r="X71" s="116">
        <f t="shared" si="58"/>
        <v>2.04</v>
      </c>
      <c r="Y71" s="117">
        <v>2</v>
      </c>
      <c r="Z71" s="117">
        <v>4</v>
      </c>
      <c r="AA71" s="118" t="s">
        <v>39</v>
      </c>
      <c r="AB71" s="119" t="str">
        <f t="shared" si="59"/>
        <v>La Torre A.</v>
      </c>
      <c r="AC71" s="120" t="str">
        <f t="shared" si="59"/>
        <v> Riccobene</v>
      </c>
      <c r="AD71" s="121"/>
      <c r="AE71" s="122"/>
      <c r="AF71" s="123" t="str">
        <f>B56</f>
        <v> Frollo</v>
      </c>
      <c r="AG71" s="21"/>
      <c r="AH71" s="21"/>
    </row>
    <row r="72" spans="1:34" s="92" customFormat="1" ht="12.75">
      <c r="A72" s="44">
        <f>C72*1000+J72*50+H72+0.9</f>
        <v>3000.9</v>
      </c>
      <c r="B72" s="45" t="str">
        <f>Player!A4</f>
        <v>Russo</v>
      </c>
      <c r="C72" s="46">
        <f>3*E72+F72</f>
        <v>3</v>
      </c>
      <c r="D72" s="47">
        <f>SUM(E72:G72)</f>
        <v>3</v>
      </c>
      <c r="E72" s="47">
        <f>SUM(F78+F80+F82)</f>
        <v>0</v>
      </c>
      <c r="F72" s="48">
        <f>SUM(G78+G80+G82)</f>
        <v>3</v>
      </c>
      <c r="G72" s="48">
        <f>SUM(H78+H80+H82)</f>
        <v>0</v>
      </c>
      <c r="H72" s="48">
        <f>SUM(D78+D80+D82)</f>
        <v>0</v>
      </c>
      <c r="I72" s="47">
        <f>SUM(E78+E80+E82)</f>
        <v>0</v>
      </c>
      <c r="J72" s="49">
        <f>H72-I72</f>
        <v>0</v>
      </c>
      <c r="K72" s="50" t="s">
        <v>32</v>
      </c>
      <c r="L72" s="51" t="str">
        <f>IF(SUM(A72:A75)=12003,K72,VLOOKUP(LARGE($A$5:$A$8,1),A72:B75,2,FALSE))</f>
        <v>4A</v>
      </c>
      <c r="M72" s="21"/>
      <c r="N72" s="11">
        <f>N61+O72/100</f>
        <v>5.1</v>
      </c>
      <c r="O72" s="12">
        <v>10</v>
      </c>
      <c r="P72" s="13" t="str">
        <f t="shared" si="51"/>
        <v>I</v>
      </c>
      <c r="Q72" s="13" t="str">
        <f t="shared" si="52"/>
        <v>Natoli A.</v>
      </c>
      <c r="R72" s="13" t="str">
        <f t="shared" si="53"/>
        <v>Chiara</v>
      </c>
      <c r="S72" s="13">
        <f t="shared" si="54"/>
        <v>0</v>
      </c>
      <c r="T72" s="13">
        <f t="shared" si="55"/>
        <v>0</v>
      </c>
      <c r="U72" s="14" t="str">
        <f t="shared" si="56"/>
        <v>-</v>
      </c>
      <c r="V72" s="21"/>
      <c r="W72" s="102">
        <f t="shared" si="57"/>
      </c>
      <c r="X72" s="108">
        <f t="shared" si="58"/>
        <v>4.03</v>
      </c>
      <c r="Y72" s="109">
        <v>4</v>
      </c>
      <c r="Z72" s="109">
        <v>3</v>
      </c>
      <c r="AA72" s="110" t="s">
        <v>39</v>
      </c>
      <c r="AB72" s="111" t="str">
        <f t="shared" si="59"/>
        <v>Russo</v>
      </c>
      <c r="AC72" s="112" t="str">
        <f t="shared" si="59"/>
        <v>La Torre A.</v>
      </c>
      <c r="AD72" s="113"/>
      <c r="AE72" s="114"/>
      <c r="AF72" s="115" t="str">
        <f>B54</f>
        <v>Bagnato</v>
      </c>
      <c r="AG72" s="21"/>
      <c r="AH72" s="21"/>
    </row>
    <row r="73" spans="1:34" s="92" customFormat="1" ht="13.5" thickBot="1">
      <c r="A73" s="44">
        <f>C73*1000+J73*50+H73+0.8</f>
        <v>3000.8</v>
      </c>
      <c r="B73" s="52" t="str">
        <f>Player!A15</f>
        <v>Giuffré</v>
      </c>
      <c r="C73" s="53">
        <f>3*E73+F73</f>
        <v>3</v>
      </c>
      <c r="D73" s="54">
        <f>SUM(E73:G73)</f>
        <v>3</v>
      </c>
      <c r="E73" s="54">
        <f>SUM(H78+F81+F83)</f>
        <v>0</v>
      </c>
      <c r="F73" s="55">
        <f>SUM(G78+G81+G83)</f>
        <v>3</v>
      </c>
      <c r="G73" s="55">
        <f>SUM(F78+H81+H83)</f>
        <v>0</v>
      </c>
      <c r="H73" s="55">
        <f>SUM(E78+D81+D83)</f>
        <v>0</v>
      </c>
      <c r="I73" s="55">
        <f>SUM(D78+E81+E83)</f>
        <v>0</v>
      </c>
      <c r="J73" s="56">
        <f>H73-I73</f>
        <v>0</v>
      </c>
      <c r="K73" s="50" t="s">
        <v>33</v>
      </c>
      <c r="L73" s="51" t="str">
        <f>IF(SUM(A72:A75)=12003,K73,VLOOKUP(LARGE($A$5:$A$8,2),A72:B75,2,FALSE))</f>
        <v>4B</v>
      </c>
      <c r="M73" s="21"/>
      <c r="N73" s="11">
        <f>N61+O73/100</f>
        <v>5.11</v>
      </c>
      <c r="O73" s="15">
        <v>11</v>
      </c>
      <c r="P73" s="13" t="str">
        <f t="shared" si="51"/>
        <v>A</v>
      </c>
      <c r="Q73" s="13" t="str">
        <f t="shared" si="52"/>
        <v>Corso A.</v>
      </c>
      <c r="R73" s="13" t="str">
        <f t="shared" si="53"/>
        <v>Player 38</v>
      </c>
      <c r="S73" s="13">
        <f t="shared" si="54"/>
        <v>0</v>
      </c>
      <c r="T73" s="13">
        <f t="shared" si="55"/>
        <v>0</v>
      </c>
      <c r="U73" s="14" t="str">
        <f t="shared" si="56"/>
        <v>Longo</v>
      </c>
      <c r="V73" s="21"/>
      <c r="W73" s="102">
        <f t="shared" si="57"/>
      </c>
      <c r="X73" s="116">
        <f t="shared" si="58"/>
        <v>4.04</v>
      </c>
      <c r="Y73" s="117">
        <v>4</v>
      </c>
      <c r="Z73" s="117">
        <v>4</v>
      </c>
      <c r="AA73" s="118" t="s">
        <v>39</v>
      </c>
      <c r="AB73" s="119" t="str">
        <f t="shared" si="59"/>
        <v>Giuffré</v>
      </c>
      <c r="AC73" s="120" t="str">
        <f t="shared" si="59"/>
        <v> Riccobene</v>
      </c>
      <c r="AD73" s="121"/>
      <c r="AE73" s="122"/>
      <c r="AF73" s="123" t="str">
        <f>B55</f>
        <v> Torre</v>
      </c>
      <c r="AG73" s="21"/>
      <c r="AH73" s="21"/>
    </row>
    <row r="74" spans="1:34" ht="13.5" thickBot="1">
      <c r="A74" s="44">
        <f>C74*1000+J74*50+H74+0.7</f>
        <v>3000.7</v>
      </c>
      <c r="B74" s="52" t="str">
        <f>Player!A22</f>
        <v>La Torre A.</v>
      </c>
      <c r="C74" s="53">
        <f>3*E74+F74</f>
        <v>3</v>
      </c>
      <c r="D74" s="54">
        <f>SUM(E74:G74)</f>
        <v>3</v>
      </c>
      <c r="E74" s="54">
        <f>SUM(F79+H80+H83)</f>
        <v>0</v>
      </c>
      <c r="F74" s="55">
        <f>SUM(G79+G80+G83)</f>
        <v>3</v>
      </c>
      <c r="G74" s="55">
        <f>SUM(H79+F80+F83)</f>
        <v>0</v>
      </c>
      <c r="H74" s="55">
        <f>SUM(D79+E80+E83)</f>
        <v>0</v>
      </c>
      <c r="I74" s="55">
        <f>SUM(E79+D80+D83)</f>
        <v>0</v>
      </c>
      <c r="J74" s="56">
        <f>H74-I74</f>
        <v>0</v>
      </c>
      <c r="K74" s="50" t="s">
        <v>34</v>
      </c>
      <c r="L74" s="51" t="str">
        <f>IF(SUM(A72:A75)=12003,K74,VLOOKUP(LARGE($A$5:$A$8,3),A72:B75,2,FALSE))</f>
        <v>4C</v>
      </c>
      <c r="M74" s="92"/>
      <c r="N74" s="16">
        <f>N61+O74/100</f>
        <v>5.12</v>
      </c>
      <c r="O74" s="17">
        <v>12</v>
      </c>
      <c r="P74" s="18" t="str">
        <f t="shared" si="51"/>
        <v>A</v>
      </c>
      <c r="Q74" s="18" t="str">
        <f t="shared" si="52"/>
        <v>Magrì</v>
      </c>
      <c r="R74" s="18" t="str">
        <f t="shared" si="53"/>
        <v> Squaddara G.</v>
      </c>
      <c r="S74" s="18">
        <f t="shared" si="54"/>
        <v>0</v>
      </c>
      <c r="T74" s="18">
        <f t="shared" si="55"/>
        <v>0</v>
      </c>
      <c r="U74" s="19" t="str">
        <f t="shared" si="56"/>
        <v> La Torre C.</v>
      </c>
      <c r="V74" s="21"/>
      <c r="W74" s="102">
        <f t="shared" si="57"/>
      </c>
      <c r="X74" s="108">
        <f t="shared" si="58"/>
        <v>6.03</v>
      </c>
      <c r="Y74" s="109">
        <v>6</v>
      </c>
      <c r="Z74" s="109">
        <v>3</v>
      </c>
      <c r="AA74" s="110" t="s">
        <v>39</v>
      </c>
      <c r="AB74" s="111" t="str">
        <f t="shared" si="59"/>
        <v>Russo</v>
      </c>
      <c r="AC74" s="112" t="str">
        <f t="shared" si="59"/>
        <v> Riccobene</v>
      </c>
      <c r="AD74" s="113"/>
      <c r="AE74" s="114"/>
      <c r="AF74" s="115" t="str">
        <f>B56</f>
        <v> Frollo</v>
      </c>
      <c r="AG74" s="92"/>
      <c r="AH74" s="92"/>
    </row>
    <row r="75" spans="1:34" ht="13.5" thickBot="1">
      <c r="A75" s="44">
        <f>C75*1000+J75*50+H75+0.6</f>
        <v>3000.6</v>
      </c>
      <c r="B75" s="57" t="str">
        <f>Player!A33</f>
        <v> Riccobene</v>
      </c>
      <c r="C75" s="58">
        <f>3*E75+F75</f>
        <v>3</v>
      </c>
      <c r="D75" s="59">
        <f>SUM(E75:G75)</f>
        <v>3</v>
      </c>
      <c r="E75" s="59">
        <f>SUM(H79+H81+H82)</f>
        <v>0</v>
      </c>
      <c r="F75" s="59">
        <f>SUM(G79+G81+G82)</f>
        <v>3</v>
      </c>
      <c r="G75" s="60">
        <f>SUM(F79+F81+F82)</f>
        <v>0</v>
      </c>
      <c r="H75" s="60">
        <f>SUM(E79+E81+E82)</f>
        <v>0</v>
      </c>
      <c r="I75" s="60">
        <f>SUM(D79+D81+D82)</f>
        <v>0</v>
      </c>
      <c r="J75" s="61">
        <f>H75-I75</f>
        <v>0</v>
      </c>
      <c r="K75" s="62" t="s">
        <v>53</v>
      </c>
      <c r="L75" s="63" t="str">
        <f>IF(SUM(A72:A75)=12003,K75,VLOOKUP(LARGE($A$5:$A$8,4),A72:B75,2,FALSE))</f>
        <v>4D</v>
      </c>
      <c r="M75" s="92"/>
      <c r="N75" s="20"/>
      <c r="Q75" s="21"/>
      <c r="R75" s="21"/>
      <c r="V75" s="21"/>
      <c r="W75" s="103">
        <f t="shared" si="57"/>
      </c>
      <c r="X75" s="116">
        <f t="shared" si="58"/>
        <v>6.04</v>
      </c>
      <c r="Y75" s="117">
        <v>6</v>
      </c>
      <c r="Z75" s="117">
        <v>4</v>
      </c>
      <c r="AA75" s="118" t="s">
        <v>39</v>
      </c>
      <c r="AB75" s="119" t="str">
        <f t="shared" si="59"/>
        <v>Giuffré</v>
      </c>
      <c r="AC75" s="120" t="str">
        <f t="shared" si="59"/>
        <v>La Torre A.</v>
      </c>
      <c r="AD75" s="121"/>
      <c r="AE75" s="122"/>
      <c r="AF75" s="123" t="str">
        <f>B55</f>
        <v> Torre</v>
      </c>
      <c r="AG75" s="92"/>
      <c r="AH75" s="92"/>
    </row>
    <row r="76" spans="1:34" ht="13.5" thickBot="1">
      <c r="A76" s="64"/>
      <c r="B76" s="65"/>
      <c r="C76" s="66"/>
      <c r="D76" s="66"/>
      <c r="E76" s="66"/>
      <c r="F76" s="67"/>
      <c r="G76" s="67"/>
      <c r="H76" s="68"/>
      <c r="I76" s="66"/>
      <c r="J76" s="66"/>
      <c r="K76" s="69"/>
      <c r="L76" s="70"/>
      <c r="M76" s="92"/>
      <c r="N76" s="20"/>
      <c r="Q76" s="21"/>
      <c r="R76" s="21"/>
      <c r="V76" s="21"/>
      <c r="W76" s="71"/>
      <c r="X76" s="131"/>
      <c r="Z76" s="125"/>
      <c r="AA76" s="125"/>
      <c r="AB76" s="135"/>
      <c r="AC76" s="135"/>
      <c r="AD76" s="127"/>
      <c r="AE76" s="127"/>
      <c r="AF76" s="127"/>
      <c r="AG76" s="92"/>
      <c r="AH76" s="92"/>
    </row>
    <row r="77" spans="1:34" ht="13.5" thickBot="1">
      <c r="A77" s="72" t="s">
        <v>74</v>
      </c>
      <c r="B77" s="73" t="s">
        <v>74</v>
      </c>
      <c r="C77" s="169"/>
      <c r="D77" s="191" t="s">
        <v>11</v>
      </c>
      <c r="E77" s="192"/>
      <c r="F77" s="34"/>
      <c r="G77" s="75"/>
      <c r="H77" s="34"/>
      <c r="I77" s="191" t="s">
        <v>24</v>
      </c>
      <c r="J77" s="193"/>
      <c r="K77" s="191" t="s">
        <v>100</v>
      </c>
      <c r="L77" s="192"/>
      <c r="M77" s="92"/>
      <c r="N77" s="1">
        <v>6</v>
      </c>
      <c r="O77" s="207" t="s">
        <v>79</v>
      </c>
      <c r="P77" s="208"/>
      <c r="Q77" s="208"/>
      <c r="R77" s="208"/>
      <c r="S77" s="208"/>
      <c r="T77" s="208"/>
      <c r="U77" s="209"/>
      <c r="V77" s="29"/>
      <c r="W77" s="21"/>
      <c r="Z77" s="132"/>
      <c r="AA77" s="132"/>
      <c r="AB77" s="136"/>
      <c r="AC77" s="136"/>
      <c r="AD77" s="132"/>
      <c r="AE77" s="132"/>
      <c r="AF77" s="132"/>
      <c r="AG77" s="92"/>
      <c r="AH77" s="92"/>
    </row>
    <row r="78" spans="1:34" ht="13.5" thickBot="1">
      <c r="A78" s="76" t="str">
        <f>B72</f>
        <v>Russo</v>
      </c>
      <c r="B78" s="77" t="str">
        <f>B73</f>
        <v>Giuffré</v>
      </c>
      <c r="C78" s="78"/>
      <c r="D78" s="79">
        <f>AD70</f>
        <v>0</v>
      </c>
      <c r="E78" s="80">
        <f>AE70</f>
        <v>0</v>
      </c>
      <c r="F78" s="81">
        <f aca="true" t="shared" si="60" ref="F78:F83">IF(D78&gt;E78,1,0)</f>
        <v>0</v>
      </c>
      <c r="G78" s="81">
        <f aca="true" t="shared" si="61" ref="G78:G83">IF(D78=E78,1,0)</f>
        <v>1</v>
      </c>
      <c r="H78" s="81">
        <f aca="true" t="shared" si="62" ref="H78:H83">IF(D78&lt;E78,1,0)</f>
        <v>0</v>
      </c>
      <c r="I78" s="189" t="str">
        <f aca="true" t="shared" si="63" ref="I78:I83">AF70</f>
        <v>Natoli C.</v>
      </c>
      <c r="J78" s="190"/>
      <c r="K78" s="200"/>
      <c r="L78" s="201"/>
      <c r="M78" s="92"/>
      <c r="N78" s="22" t="s">
        <v>80</v>
      </c>
      <c r="O78" s="3" t="s">
        <v>81</v>
      </c>
      <c r="P78" s="3" t="s">
        <v>82</v>
      </c>
      <c r="Q78" s="4" t="s">
        <v>83</v>
      </c>
      <c r="R78" s="4" t="s">
        <v>84</v>
      </c>
      <c r="S78" s="5" t="s">
        <v>85</v>
      </c>
      <c r="T78" s="5"/>
      <c r="U78" s="3" t="s">
        <v>24</v>
      </c>
      <c r="V78" s="21"/>
      <c r="W78" s="21"/>
      <c r="Z78" s="134"/>
      <c r="AA78" s="134"/>
      <c r="AB78" s="134"/>
      <c r="AC78" s="134"/>
      <c r="AD78" s="134"/>
      <c r="AE78" s="134"/>
      <c r="AF78" s="134"/>
      <c r="AG78" s="92"/>
      <c r="AH78" s="92"/>
    </row>
    <row r="79" spans="1:32" ht="13.5" thickBot="1">
      <c r="A79" s="82" t="str">
        <f>B74</f>
        <v>La Torre A.</v>
      </c>
      <c r="B79" s="83" t="str">
        <f>B75</f>
        <v> Riccobene</v>
      </c>
      <c r="C79" s="84"/>
      <c r="D79" s="58">
        <f>AD71</f>
        <v>0</v>
      </c>
      <c r="E79" s="85">
        <f>AE71</f>
        <v>0</v>
      </c>
      <c r="F79" s="81">
        <f t="shared" si="60"/>
        <v>0</v>
      </c>
      <c r="G79" s="81">
        <f t="shared" si="61"/>
        <v>1</v>
      </c>
      <c r="H79" s="81">
        <f t="shared" si="62"/>
        <v>0</v>
      </c>
      <c r="I79" s="187" t="str">
        <f t="shared" si="63"/>
        <v> Frollo</v>
      </c>
      <c r="J79" s="188"/>
      <c r="K79" s="200"/>
      <c r="L79" s="201"/>
      <c r="N79" s="6">
        <f>N77+O79/100</f>
        <v>6.01</v>
      </c>
      <c r="O79" s="7">
        <v>1</v>
      </c>
      <c r="P79" s="8" t="str">
        <f aca="true" t="shared" si="64" ref="P79:P90">_xlfn.IFERROR(VLOOKUP(N79,$X:$AF,4,FALSE),"-")</f>
        <v>A</v>
      </c>
      <c r="Q79" s="8" t="str">
        <f aca="true" t="shared" si="65" ref="Q79:Q90">_xlfn.IFERROR(VLOOKUP(N79,$X:$AF,5,FALSE),"-")</f>
        <v>Diletti</v>
      </c>
      <c r="R79" s="9" t="str">
        <f aca="true" t="shared" si="66" ref="R79:R90">_xlfn.IFERROR(VLOOKUP(N79,$X:$AF,6,FALSE),"-")</f>
        <v>Player 38</v>
      </c>
      <c r="S79" s="9">
        <f aca="true" t="shared" si="67" ref="S79:S90">_xlfn.IFERROR(VLOOKUP(N79,$X:$AF,7,FALSE),"-")</f>
        <v>0</v>
      </c>
      <c r="T79" s="9">
        <f aca="true" t="shared" si="68" ref="T79:T90">_xlfn.IFERROR(VLOOKUP(N79,$X:$AF,8,FALSE),"-")</f>
        <v>0</v>
      </c>
      <c r="U79" s="10" t="str">
        <f aca="true" t="shared" si="69" ref="U79:U90">_xlfn.IFERROR(VLOOKUP(N79,$X:$AF,9,FALSE),"-")</f>
        <v>Player 37</v>
      </c>
      <c r="V79" s="92"/>
      <c r="W79" s="21"/>
      <c r="Y79" s="131"/>
      <c r="Z79" s="137"/>
      <c r="AA79" s="137"/>
      <c r="AB79" s="138"/>
      <c r="AC79" s="138"/>
      <c r="AD79" s="127"/>
      <c r="AE79" s="127"/>
      <c r="AF79" s="137"/>
    </row>
    <row r="80" spans="1:34" s="29" customFormat="1" ht="13.5" customHeight="1">
      <c r="A80" s="86" t="str">
        <f>B72</f>
        <v>Russo</v>
      </c>
      <c r="B80" s="87" t="str">
        <f>B74</f>
        <v>La Torre A.</v>
      </c>
      <c r="C80" s="78"/>
      <c r="D80" s="79">
        <f>AD75</f>
        <v>0</v>
      </c>
      <c r="E80" s="80">
        <f>AE75</f>
        <v>0</v>
      </c>
      <c r="F80" s="81">
        <f t="shared" si="60"/>
        <v>0</v>
      </c>
      <c r="G80" s="81">
        <f t="shared" si="61"/>
        <v>1</v>
      </c>
      <c r="H80" s="81">
        <f t="shared" si="62"/>
        <v>0</v>
      </c>
      <c r="I80" s="194" t="str">
        <f t="shared" si="63"/>
        <v>Bagnato</v>
      </c>
      <c r="J80" s="195"/>
      <c r="K80" s="200"/>
      <c r="L80" s="201"/>
      <c r="M80" s="21"/>
      <c r="N80" s="11">
        <f>N77+O80/100</f>
        <v>6.02</v>
      </c>
      <c r="O80" s="12">
        <v>2</v>
      </c>
      <c r="P80" s="13" t="str">
        <f t="shared" si="64"/>
        <v>A</v>
      </c>
      <c r="Q80" s="13" t="str">
        <f t="shared" si="65"/>
        <v>Corso A.</v>
      </c>
      <c r="R80" s="13" t="str">
        <f t="shared" si="66"/>
        <v> Squaddara G.</v>
      </c>
      <c r="S80" s="13">
        <f t="shared" si="67"/>
        <v>0</v>
      </c>
      <c r="T80" s="13">
        <f t="shared" si="68"/>
        <v>0</v>
      </c>
      <c r="U80" s="14" t="str">
        <f t="shared" si="69"/>
        <v>Calabrò S.</v>
      </c>
      <c r="V80" s="21"/>
      <c r="W80" s="21"/>
      <c r="X80" s="128"/>
      <c r="Y80" s="131"/>
      <c r="Z80" s="125"/>
      <c r="AA80" s="125"/>
      <c r="AB80" s="135"/>
      <c r="AC80" s="135"/>
      <c r="AD80" s="127"/>
      <c r="AE80" s="127"/>
      <c r="AF80" s="127"/>
      <c r="AG80" s="21"/>
      <c r="AH80" s="21"/>
    </row>
    <row r="81" spans="1:32" ht="13.5" thickBot="1">
      <c r="A81" s="82" t="str">
        <f>B73</f>
        <v>Giuffré</v>
      </c>
      <c r="B81" s="83" t="str">
        <f>B75</f>
        <v> Riccobene</v>
      </c>
      <c r="C81" s="84"/>
      <c r="D81" s="58">
        <f>AD76</f>
        <v>0</v>
      </c>
      <c r="E81" s="85">
        <f>AE76</f>
        <v>0</v>
      </c>
      <c r="F81" s="81">
        <f t="shared" si="60"/>
        <v>0</v>
      </c>
      <c r="G81" s="81">
        <f t="shared" si="61"/>
        <v>1</v>
      </c>
      <c r="H81" s="81">
        <f t="shared" si="62"/>
        <v>0</v>
      </c>
      <c r="I81" s="187" t="str">
        <f t="shared" si="63"/>
        <v> Torre</v>
      </c>
      <c r="J81" s="188"/>
      <c r="K81" s="200"/>
      <c r="L81" s="201"/>
      <c r="N81" s="11">
        <f>N77+O81/100</f>
        <v>6.03</v>
      </c>
      <c r="O81" s="12">
        <v>3</v>
      </c>
      <c r="P81" s="13" t="str">
        <f t="shared" si="64"/>
        <v>D</v>
      </c>
      <c r="Q81" s="13" t="str">
        <f t="shared" si="65"/>
        <v>Russo</v>
      </c>
      <c r="R81" s="13" t="str">
        <f t="shared" si="66"/>
        <v> Riccobene</v>
      </c>
      <c r="S81" s="13">
        <f t="shared" si="67"/>
        <v>0</v>
      </c>
      <c r="T81" s="13">
        <f t="shared" si="68"/>
        <v>0</v>
      </c>
      <c r="U81" s="14" t="str">
        <f t="shared" si="69"/>
        <v> Frollo</v>
      </c>
      <c r="V81" s="21"/>
      <c r="W81" s="21"/>
      <c r="Y81" s="131"/>
      <c r="Z81" s="125"/>
      <c r="AA81" s="125"/>
      <c r="AB81" s="135"/>
      <c r="AC81" s="135"/>
      <c r="AD81" s="127"/>
      <c r="AE81" s="127"/>
      <c r="AF81" s="127"/>
    </row>
    <row r="82" spans="1:34" s="92" customFormat="1" ht="12.75">
      <c r="A82" s="86" t="str">
        <f>B72</f>
        <v>Russo</v>
      </c>
      <c r="B82" s="87" t="str">
        <f>B75</f>
        <v> Riccobene</v>
      </c>
      <c r="C82" s="78"/>
      <c r="D82" s="79">
        <f>AD80</f>
        <v>0</v>
      </c>
      <c r="E82" s="80">
        <f>AE80</f>
        <v>0</v>
      </c>
      <c r="F82" s="81">
        <f t="shared" si="60"/>
        <v>0</v>
      </c>
      <c r="G82" s="81">
        <f t="shared" si="61"/>
        <v>1</v>
      </c>
      <c r="H82" s="81">
        <f t="shared" si="62"/>
        <v>0</v>
      </c>
      <c r="I82" s="194" t="str">
        <f t="shared" si="63"/>
        <v> Frollo</v>
      </c>
      <c r="J82" s="195"/>
      <c r="K82" s="200"/>
      <c r="L82" s="201"/>
      <c r="M82" s="21"/>
      <c r="N82" s="11">
        <f>N77+O82/100</f>
        <v>6.04</v>
      </c>
      <c r="O82" s="12">
        <v>4</v>
      </c>
      <c r="P82" s="13" t="str">
        <f t="shared" si="64"/>
        <v>D</v>
      </c>
      <c r="Q82" s="13" t="str">
        <f t="shared" si="65"/>
        <v>Giuffré</v>
      </c>
      <c r="R82" s="13" t="str">
        <f t="shared" si="66"/>
        <v>La Torre A.</v>
      </c>
      <c r="S82" s="13">
        <f t="shared" si="67"/>
        <v>0</v>
      </c>
      <c r="T82" s="13">
        <f t="shared" si="68"/>
        <v>0</v>
      </c>
      <c r="U82" s="14" t="str">
        <f t="shared" si="69"/>
        <v> Torre</v>
      </c>
      <c r="V82" s="21"/>
      <c r="W82" s="21"/>
      <c r="X82" s="128"/>
      <c r="Y82" s="131"/>
      <c r="Z82" s="125"/>
      <c r="AA82" s="125"/>
      <c r="AB82" s="132"/>
      <c r="AC82" s="132"/>
      <c r="AD82" s="133"/>
      <c r="AE82" s="133"/>
      <c r="AF82" s="132"/>
      <c r="AG82" s="21"/>
      <c r="AH82" s="21"/>
    </row>
    <row r="83" spans="1:32" ht="13.5" thickBot="1">
      <c r="A83" s="82" t="str">
        <f>B73</f>
        <v>Giuffré</v>
      </c>
      <c r="B83" s="83" t="str">
        <f>B74</f>
        <v>La Torre A.</v>
      </c>
      <c r="C83" s="84"/>
      <c r="D83" s="58">
        <f>AD81</f>
        <v>0</v>
      </c>
      <c r="E83" s="85">
        <f>AE81</f>
        <v>0</v>
      </c>
      <c r="F83" s="81">
        <f t="shared" si="60"/>
        <v>0</v>
      </c>
      <c r="G83" s="81">
        <f t="shared" si="61"/>
        <v>1</v>
      </c>
      <c r="H83" s="81">
        <f t="shared" si="62"/>
        <v>0</v>
      </c>
      <c r="I83" s="187" t="str">
        <f t="shared" si="63"/>
        <v> Torre</v>
      </c>
      <c r="J83" s="188"/>
      <c r="K83" s="202"/>
      <c r="L83" s="203"/>
      <c r="N83" s="11">
        <f>N77+O83/100</f>
        <v>6.05</v>
      </c>
      <c r="O83" s="12">
        <v>5</v>
      </c>
      <c r="P83" s="13" t="str">
        <f t="shared" si="64"/>
        <v>F</v>
      </c>
      <c r="Q83" s="13" t="str">
        <f t="shared" si="65"/>
        <v>Lo Presti A.</v>
      </c>
      <c r="R83" s="13" t="str">
        <f t="shared" si="66"/>
        <v> Pisasale</v>
      </c>
      <c r="S83" s="13">
        <f t="shared" si="67"/>
        <v>0</v>
      </c>
      <c r="T83" s="13">
        <f t="shared" si="68"/>
        <v>0</v>
      </c>
      <c r="U83" s="14" t="str">
        <f t="shared" si="69"/>
        <v> Ielapi P.</v>
      </c>
      <c r="V83" s="21"/>
      <c r="W83" s="21"/>
      <c r="Y83" s="131"/>
      <c r="Z83" s="125"/>
      <c r="AA83" s="125"/>
      <c r="AB83" s="132"/>
      <c r="AC83" s="132"/>
      <c r="AD83" s="133"/>
      <c r="AE83" s="133"/>
      <c r="AF83" s="132"/>
    </row>
    <row r="84" spans="1:32" ht="13.5" thickBot="1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1"/>
      <c r="N84" s="11">
        <f>N77+O84/100</f>
        <v>6.06</v>
      </c>
      <c r="O84" s="12">
        <v>6</v>
      </c>
      <c r="P84" s="13" t="str">
        <f t="shared" si="64"/>
        <v>F</v>
      </c>
      <c r="Q84" s="13" t="str">
        <f t="shared" si="65"/>
        <v>La Torre F.</v>
      </c>
      <c r="R84" s="13" t="str">
        <f t="shared" si="66"/>
        <v>Lo Cascio Giud.</v>
      </c>
      <c r="S84" s="13">
        <f t="shared" si="67"/>
        <v>0</v>
      </c>
      <c r="T84" s="13">
        <f t="shared" si="68"/>
        <v>0</v>
      </c>
      <c r="U84" s="14" t="str">
        <f t="shared" si="69"/>
        <v>Currò S.</v>
      </c>
      <c r="V84" s="21"/>
      <c r="W84" s="21"/>
      <c r="Z84" s="125"/>
      <c r="AA84" s="125"/>
      <c r="AB84" s="132"/>
      <c r="AC84" s="132"/>
      <c r="AD84" s="133"/>
      <c r="AE84" s="133"/>
      <c r="AF84" s="132"/>
    </row>
    <row r="85" spans="13:34" ht="12.75">
      <c r="M85" s="29"/>
      <c r="N85" s="11">
        <f>N77+O85/100</f>
        <v>6.07</v>
      </c>
      <c r="O85" s="15">
        <v>7</v>
      </c>
      <c r="P85" s="13" t="str">
        <f t="shared" si="64"/>
        <v>H</v>
      </c>
      <c r="Q85" s="13" t="str">
        <f t="shared" si="65"/>
        <v>Cortese</v>
      </c>
      <c r="R85" s="13" t="str">
        <f t="shared" si="66"/>
        <v>Lo Presti R.</v>
      </c>
      <c r="S85" s="13">
        <f t="shared" si="67"/>
        <v>0</v>
      </c>
      <c r="T85" s="13">
        <f t="shared" si="68"/>
        <v>0</v>
      </c>
      <c r="U85" s="14" t="str">
        <f t="shared" si="69"/>
        <v> Trimboli</v>
      </c>
      <c r="V85" s="92"/>
      <c r="W85" s="21"/>
      <c r="Z85" s="125"/>
      <c r="AA85" s="125"/>
      <c r="AB85" s="132"/>
      <c r="AC85" s="132"/>
      <c r="AD85" s="133"/>
      <c r="AE85" s="133"/>
      <c r="AF85" s="132"/>
      <c r="AG85" s="29"/>
      <c r="AH85" s="29"/>
    </row>
    <row r="86" spans="14:32" ht="13.5" thickBot="1">
      <c r="N86" s="11">
        <f>N77+O86/100</f>
        <v>6.08</v>
      </c>
      <c r="O86" s="12">
        <v>8</v>
      </c>
      <c r="P86" s="13" t="str">
        <f t="shared" si="64"/>
        <v>H</v>
      </c>
      <c r="Q86" s="13" t="str">
        <f t="shared" si="65"/>
        <v>Mandanici</v>
      </c>
      <c r="R86" s="13" t="str">
        <f t="shared" si="66"/>
        <v>Cannavò</v>
      </c>
      <c r="S86" s="13">
        <f t="shared" si="67"/>
        <v>0</v>
      </c>
      <c r="T86" s="13">
        <f t="shared" si="68"/>
        <v>0</v>
      </c>
      <c r="U86" s="14" t="str">
        <f t="shared" si="69"/>
        <v>Squaddara F.</v>
      </c>
      <c r="V86" s="21"/>
      <c r="W86" s="21"/>
      <c r="Z86" s="125"/>
      <c r="AA86" s="125"/>
      <c r="AB86" s="132"/>
      <c r="AC86" s="132"/>
      <c r="AD86" s="133"/>
      <c r="AE86" s="133"/>
      <c r="AF86" s="132"/>
    </row>
    <row r="87" spans="1:34" ht="13.5" thickBot="1">
      <c r="A87" s="26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8"/>
      <c r="M87" s="92"/>
      <c r="N87" s="11">
        <f>N77+O87/100</f>
        <v>6.09</v>
      </c>
      <c r="O87" s="12">
        <v>9</v>
      </c>
      <c r="P87" s="13" t="str">
        <f t="shared" si="64"/>
        <v>-</v>
      </c>
      <c r="Q87" s="13" t="str">
        <f t="shared" si="65"/>
        <v>-</v>
      </c>
      <c r="R87" s="13" t="str">
        <f t="shared" si="66"/>
        <v>-</v>
      </c>
      <c r="S87" s="13" t="str">
        <f t="shared" si="67"/>
        <v>-</v>
      </c>
      <c r="T87" s="13" t="str">
        <f t="shared" si="68"/>
        <v>-</v>
      </c>
      <c r="U87" s="14" t="str">
        <f t="shared" si="69"/>
        <v>-</v>
      </c>
      <c r="V87" s="21"/>
      <c r="W87" s="101" t="str">
        <f>IF(COUNTIF(X:X,X87)&gt;1,"X","")</f>
        <v>X</v>
      </c>
      <c r="X87" s="105"/>
      <c r="Y87" s="105"/>
      <c r="Z87" s="197" t="str">
        <f>"PARTITE "&amp;A87</f>
        <v>PARTITE GIRONE 5</v>
      </c>
      <c r="AA87" s="198"/>
      <c r="AB87" s="198"/>
      <c r="AC87" s="198"/>
      <c r="AD87" s="198"/>
      <c r="AE87" s="198"/>
      <c r="AF87" s="199"/>
      <c r="AG87" s="92"/>
      <c r="AH87" s="92"/>
    </row>
    <row r="88" spans="1:34" s="92" customFormat="1" ht="13.5" thickBot="1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/>
      <c r="M88" s="21"/>
      <c r="N88" s="11">
        <f>N77+O88/100</f>
        <v>6.1</v>
      </c>
      <c r="O88" s="12">
        <v>10</v>
      </c>
      <c r="P88" s="13" t="str">
        <f t="shared" si="64"/>
        <v>-</v>
      </c>
      <c r="Q88" s="13" t="str">
        <f t="shared" si="65"/>
        <v>-</v>
      </c>
      <c r="R88" s="13" t="str">
        <f t="shared" si="66"/>
        <v>-</v>
      </c>
      <c r="S88" s="13" t="str">
        <f t="shared" si="67"/>
        <v>-</v>
      </c>
      <c r="T88" s="13" t="str">
        <f t="shared" si="68"/>
        <v>-</v>
      </c>
      <c r="U88" s="14" t="str">
        <f t="shared" si="69"/>
        <v>-</v>
      </c>
      <c r="V88" s="21"/>
      <c r="W88" s="102"/>
      <c r="X88" s="106" t="s">
        <v>80</v>
      </c>
      <c r="Y88" s="106" t="s">
        <v>78</v>
      </c>
      <c r="Z88" s="106" t="s">
        <v>23</v>
      </c>
      <c r="AA88" s="106" t="s">
        <v>35</v>
      </c>
      <c r="AB88" s="107" t="s">
        <v>74</v>
      </c>
      <c r="AC88" s="107" t="s">
        <v>74</v>
      </c>
      <c r="AD88" s="205" t="s">
        <v>11</v>
      </c>
      <c r="AE88" s="206"/>
      <c r="AF88" s="106" t="s">
        <v>24</v>
      </c>
      <c r="AG88" s="21"/>
      <c r="AH88" s="21"/>
    </row>
    <row r="89" spans="1:34" s="92" customFormat="1" ht="13.5" thickBot="1">
      <c r="A89" s="33"/>
      <c r="B89" s="34"/>
      <c r="C89" s="35"/>
      <c r="D89" s="35"/>
      <c r="E89" s="35"/>
      <c r="F89" s="35"/>
      <c r="G89" s="36"/>
      <c r="H89" s="36"/>
      <c r="I89" s="35"/>
      <c r="J89" s="35"/>
      <c r="K89" s="35"/>
      <c r="L89" s="37"/>
      <c r="M89" s="21"/>
      <c r="N89" s="11">
        <f>N77+O89/100</f>
        <v>6.11</v>
      </c>
      <c r="O89" s="15">
        <v>11</v>
      </c>
      <c r="P89" s="13" t="str">
        <f t="shared" si="64"/>
        <v>A</v>
      </c>
      <c r="Q89" s="13" t="str">
        <f t="shared" si="65"/>
        <v>Giliberto</v>
      </c>
      <c r="R89" s="13" t="str">
        <f t="shared" si="66"/>
        <v>Player 37</v>
      </c>
      <c r="S89" s="13">
        <f t="shared" si="67"/>
        <v>0</v>
      </c>
      <c r="T89" s="13">
        <f t="shared" si="68"/>
        <v>0</v>
      </c>
      <c r="U89" s="14" t="str">
        <f t="shared" si="69"/>
        <v> Squaddara G.</v>
      </c>
      <c r="V89" s="21"/>
      <c r="W89" s="102">
        <f aca="true" t="shared" si="70" ref="W89:W94">IF(COUNTIF(X$1:X$65536,X89)&gt;1,"X","")</f>
      </c>
      <c r="X89" s="108">
        <f aca="true" t="shared" si="71" ref="X89:X94">Y89+Z89/100</f>
        <v>1.05</v>
      </c>
      <c r="Y89" s="109">
        <v>1</v>
      </c>
      <c r="Z89" s="109">
        <v>5</v>
      </c>
      <c r="AA89" s="110" t="s">
        <v>75</v>
      </c>
      <c r="AB89" s="111" t="str">
        <f aca="true" t="shared" si="72" ref="AB89:AC94">A97</f>
        <v>Murabito</v>
      </c>
      <c r="AC89" s="112" t="str">
        <f t="shared" si="72"/>
        <v>Lo Cascio Gius.</v>
      </c>
      <c r="AD89" s="113"/>
      <c r="AE89" s="114"/>
      <c r="AF89" s="115" t="str">
        <f>B110</f>
        <v>Lo Presti A.</v>
      </c>
      <c r="AG89" s="21"/>
      <c r="AH89" s="21"/>
    </row>
    <row r="90" spans="1:34" s="92" customFormat="1" ht="13.5" thickBot="1">
      <c r="A90" s="33"/>
      <c r="B90" s="38" t="s">
        <v>74</v>
      </c>
      <c r="C90" s="39" t="s">
        <v>1</v>
      </c>
      <c r="D90" s="40" t="s">
        <v>2</v>
      </c>
      <c r="E90" s="40" t="s">
        <v>3</v>
      </c>
      <c r="F90" s="41" t="s">
        <v>4</v>
      </c>
      <c r="G90" s="41" t="s">
        <v>5</v>
      </c>
      <c r="H90" s="41" t="s">
        <v>6</v>
      </c>
      <c r="I90" s="40" t="s">
        <v>7</v>
      </c>
      <c r="J90" s="42" t="s">
        <v>8</v>
      </c>
      <c r="K90" s="43"/>
      <c r="L90" s="38" t="s">
        <v>99</v>
      </c>
      <c r="M90" s="21"/>
      <c r="N90" s="16">
        <f>N77+O90/100</f>
        <v>6.12</v>
      </c>
      <c r="O90" s="17">
        <v>12</v>
      </c>
      <c r="P90" s="18" t="str">
        <f t="shared" si="64"/>
        <v>A</v>
      </c>
      <c r="Q90" s="18" t="str">
        <f t="shared" si="65"/>
        <v> La Torre C.</v>
      </c>
      <c r="R90" s="18" t="str">
        <f t="shared" si="66"/>
        <v>Calabrò S.</v>
      </c>
      <c r="S90" s="18">
        <f t="shared" si="67"/>
        <v>0</v>
      </c>
      <c r="T90" s="18">
        <f t="shared" si="68"/>
        <v>0</v>
      </c>
      <c r="U90" s="19" t="str">
        <f t="shared" si="69"/>
        <v>Player 38</v>
      </c>
      <c r="V90" s="21"/>
      <c r="W90" s="102">
        <f t="shared" si="70"/>
      </c>
      <c r="X90" s="116">
        <f t="shared" si="71"/>
        <v>1.06</v>
      </c>
      <c r="Y90" s="117">
        <v>1</v>
      </c>
      <c r="Z90" s="117">
        <v>6</v>
      </c>
      <c r="AA90" s="118" t="s">
        <v>75</v>
      </c>
      <c r="AB90" s="119" t="str">
        <f t="shared" si="72"/>
        <v>Currò S.</v>
      </c>
      <c r="AC90" s="120" t="str">
        <f t="shared" si="72"/>
        <v> Ielapi P.</v>
      </c>
      <c r="AD90" s="121"/>
      <c r="AE90" s="122"/>
      <c r="AF90" s="123" t="str">
        <f>B113</f>
        <v> Pisasale</v>
      </c>
      <c r="AG90" s="21"/>
      <c r="AH90" s="21"/>
    </row>
    <row r="91" spans="1:34" s="92" customFormat="1" ht="13.5" thickBot="1">
      <c r="A91" s="44">
        <f>C91*1000+J91*50+H91+0.9</f>
        <v>3000.9</v>
      </c>
      <c r="B91" s="45" t="str">
        <f>Player!A5</f>
        <v>Murabito</v>
      </c>
      <c r="C91" s="46">
        <f>3*E91+F91</f>
        <v>3</v>
      </c>
      <c r="D91" s="47">
        <f>SUM(E91:G91)</f>
        <v>3</v>
      </c>
      <c r="E91" s="47">
        <f>SUM(F97+F99+F101)</f>
        <v>0</v>
      </c>
      <c r="F91" s="48">
        <f>SUM(G97+G99+G101)</f>
        <v>3</v>
      </c>
      <c r="G91" s="48">
        <f>SUM(H97+H99+H101)</f>
        <v>0</v>
      </c>
      <c r="H91" s="48">
        <f>SUM(D97+D99+D101)</f>
        <v>0</v>
      </c>
      <c r="I91" s="47">
        <f>SUM(E97+E99+E101)</f>
        <v>0</v>
      </c>
      <c r="J91" s="49">
        <f>H91-I91</f>
        <v>0</v>
      </c>
      <c r="K91" s="50" t="s">
        <v>40</v>
      </c>
      <c r="L91" s="51" t="str">
        <f>IF(SUM(A91:A94)=12003,K91,VLOOKUP(LARGE($A$5:$A$8,1),A91:B94,2,FALSE))</f>
        <v>5A</v>
      </c>
      <c r="M91" s="21"/>
      <c r="N91" s="20"/>
      <c r="O91" s="21"/>
      <c r="P91" s="21"/>
      <c r="Q91" s="21"/>
      <c r="R91" s="21"/>
      <c r="S91" s="21"/>
      <c r="T91" s="21"/>
      <c r="U91" s="21"/>
      <c r="V91" s="21"/>
      <c r="W91" s="102">
        <f t="shared" si="70"/>
      </c>
      <c r="X91" s="108">
        <f t="shared" si="71"/>
        <v>3.05</v>
      </c>
      <c r="Y91" s="109">
        <v>3</v>
      </c>
      <c r="Z91" s="109">
        <v>5</v>
      </c>
      <c r="AA91" s="110" t="s">
        <v>75</v>
      </c>
      <c r="AB91" s="111" t="str">
        <f t="shared" si="72"/>
        <v>Murabito</v>
      </c>
      <c r="AC91" s="112" t="str">
        <f t="shared" si="72"/>
        <v>Currò S.</v>
      </c>
      <c r="AD91" s="113"/>
      <c r="AE91" s="114"/>
      <c r="AF91" s="115" t="str">
        <f>B111</f>
        <v>La Torre F.</v>
      </c>
      <c r="AG91" s="21"/>
      <c r="AH91" s="21"/>
    </row>
    <row r="92" spans="1:34" s="92" customFormat="1" ht="13.5" thickBot="1">
      <c r="A92" s="44">
        <f>C92*1000+J92*50+H92+0.8</f>
        <v>3000.8</v>
      </c>
      <c r="B92" s="52" t="str">
        <f>Player!A14</f>
        <v>Lo Cascio Gius.</v>
      </c>
      <c r="C92" s="53">
        <f>3*E92+F92</f>
        <v>3</v>
      </c>
      <c r="D92" s="54">
        <f>SUM(E92:G92)</f>
        <v>3</v>
      </c>
      <c r="E92" s="54">
        <f>SUM(H97+F100+F102)</f>
        <v>0</v>
      </c>
      <c r="F92" s="55">
        <f>SUM(G97+G100+G102)</f>
        <v>3</v>
      </c>
      <c r="G92" s="55">
        <f>SUM(F97+H100+H102)</f>
        <v>0</v>
      </c>
      <c r="H92" s="55">
        <f>SUM(E97+D100+D102)</f>
        <v>0</v>
      </c>
      <c r="I92" s="55">
        <f>SUM(D97+E100+E102)</f>
        <v>0</v>
      </c>
      <c r="J92" s="56">
        <f>H92-I92</f>
        <v>0</v>
      </c>
      <c r="K92" s="50" t="s">
        <v>41</v>
      </c>
      <c r="L92" s="51" t="str">
        <f>IF(SUM(A91:A94)=12003,K92,VLOOKUP(LARGE($A$5:$A$8,2),A91:B94,2,FALSE))</f>
        <v>5B</v>
      </c>
      <c r="M92" s="21"/>
      <c r="N92" s="1">
        <v>7</v>
      </c>
      <c r="O92" s="207" t="s">
        <v>79</v>
      </c>
      <c r="P92" s="208"/>
      <c r="Q92" s="208"/>
      <c r="R92" s="208"/>
      <c r="S92" s="208"/>
      <c r="T92" s="208"/>
      <c r="U92" s="209"/>
      <c r="V92" s="21"/>
      <c r="W92" s="102">
        <f t="shared" si="70"/>
      </c>
      <c r="X92" s="116">
        <f t="shared" si="71"/>
        <v>3.06</v>
      </c>
      <c r="Y92" s="117">
        <v>3</v>
      </c>
      <c r="Z92" s="117">
        <v>6</v>
      </c>
      <c r="AA92" s="118" t="s">
        <v>75</v>
      </c>
      <c r="AB92" s="119" t="str">
        <f t="shared" si="72"/>
        <v>Lo Cascio Gius.</v>
      </c>
      <c r="AC92" s="120" t="str">
        <f t="shared" si="72"/>
        <v> Ielapi P.</v>
      </c>
      <c r="AD92" s="121"/>
      <c r="AE92" s="122"/>
      <c r="AF92" s="123" t="str">
        <f>B112</f>
        <v>Lo Cascio Giud.</v>
      </c>
      <c r="AG92" s="21"/>
      <c r="AH92" s="21"/>
    </row>
    <row r="93" spans="1:34" ht="13.5" thickBot="1">
      <c r="A93" s="44">
        <f>C93*1000+J93*50+H93+0.7</f>
        <v>3000.7</v>
      </c>
      <c r="B93" s="52" t="str">
        <f>Player!A23</f>
        <v>Currò S.</v>
      </c>
      <c r="C93" s="53">
        <f>3*E93+F93</f>
        <v>3</v>
      </c>
      <c r="D93" s="54">
        <f>SUM(E93:G93)</f>
        <v>3</v>
      </c>
      <c r="E93" s="54">
        <f>SUM(F98+H99+H102)</f>
        <v>0</v>
      </c>
      <c r="F93" s="55">
        <f>SUM(G98+G99+G102)</f>
        <v>3</v>
      </c>
      <c r="G93" s="55">
        <f>SUM(H98+F99+F102)</f>
        <v>0</v>
      </c>
      <c r="H93" s="55">
        <f>SUM(D98+E99+E102)</f>
        <v>0</v>
      </c>
      <c r="I93" s="55">
        <f>SUM(E98+D99+D102)</f>
        <v>0</v>
      </c>
      <c r="J93" s="56">
        <f>H93-I93</f>
        <v>0</v>
      </c>
      <c r="K93" s="50" t="s">
        <v>42</v>
      </c>
      <c r="L93" s="51" t="str">
        <f>IF(SUM(A91:A94)=12003,K93,VLOOKUP(LARGE($A$5:$A$8,3),A91:B94,2,FALSE))</f>
        <v>5C</v>
      </c>
      <c r="M93" s="92"/>
      <c r="N93" s="22" t="s">
        <v>80</v>
      </c>
      <c r="O93" s="3" t="s">
        <v>81</v>
      </c>
      <c r="P93" s="3" t="s">
        <v>82</v>
      </c>
      <c r="Q93" s="4" t="s">
        <v>83</v>
      </c>
      <c r="R93" s="4" t="s">
        <v>84</v>
      </c>
      <c r="S93" s="5" t="s">
        <v>85</v>
      </c>
      <c r="T93" s="5"/>
      <c r="U93" s="3" t="s">
        <v>24</v>
      </c>
      <c r="V93" s="21"/>
      <c r="W93" s="102">
        <f t="shared" si="70"/>
      </c>
      <c r="X93" s="108">
        <f t="shared" si="71"/>
        <v>5.05</v>
      </c>
      <c r="Y93" s="109">
        <v>5</v>
      </c>
      <c r="Z93" s="109">
        <v>5</v>
      </c>
      <c r="AA93" s="110" t="s">
        <v>75</v>
      </c>
      <c r="AB93" s="111" t="str">
        <f t="shared" si="72"/>
        <v>Murabito</v>
      </c>
      <c r="AC93" s="112" t="str">
        <f t="shared" si="72"/>
        <v> Ielapi P.</v>
      </c>
      <c r="AD93" s="113"/>
      <c r="AE93" s="114"/>
      <c r="AF93" s="115" t="str">
        <f>B113</f>
        <v> Pisasale</v>
      </c>
      <c r="AG93" s="92"/>
      <c r="AH93" s="92"/>
    </row>
    <row r="94" spans="1:34" ht="13.5" thickBot="1">
      <c r="A94" s="44">
        <f>C94*1000+J94*50+H94+0.6</f>
        <v>3000.6</v>
      </c>
      <c r="B94" s="57" t="str">
        <f>Player!A32</f>
        <v> Ielapi P.</v>
      </c>
      <c r="C94" s="58">
        <f>3*E94+F94</f>
        <v>3</v>
      </c>
      <c r="D94" s="59">
        <f>SUM(E94:G94)</f>
        <v>3</v>
      </c>
      <c r="E94" s="59">
        <f>SUM(H98+H100+H101)</f>
        <v>0</v>
      </c>
      <c r="F94" s="59">
        <f>SUM(G98+G100+G101)</f>
        <v>3</v>
      </c>
      <c r="G94" s="60">
        <f>SUM(F98+F100+F101)</f>
        <v>0</v>
      </c>
      <c r="H94" s="60">
        <f>SUM(E98+E100+E101)</f>
        <v>0</v>
      </c>
      <c r="I94" s="60">
        <f>SUM(D98+D100+D101)</f>
        <v>0</v>
      </c>
      <c r="J94" s="61">
        <f>H94-I94</f>
        <v>0</v>
      </c>
      <c r="K94" s="62" t="s">
        <v>54</v>
      </c>
      <c r="L94" s="63" t="str">
        <f>IF(SUM(A91:A94)=12003,K94,VLOOKUP(LARGE($A$5:$A$8,4),A91:B94,2,FALSE))</f>
        <v>5D</v>
      </c>
      <c r="M94" s="92"/>
      <c r="N94" s="6">
        <f>N92+O94/100</f>
        <v>7.01</v>
      </c>
      <c r="O94" s="7">
        <v>1</v>
      </c>
      <c r="P94" s="8" t="str">
        <f aca="true" t="shared" si="73" ref="P94:P105">_xlfn.IFERROR(VLOOKUP(N94,$X:$AF,4,FALSE),"-")</f>
        <v>Br</v>
      </c>
      <c r="Q94" s="8" t="str">
        <f aca="true" t="shared" si="74" ref="Q94:Q105">_xlfn.IFERROR(VLOOKUP(N94,$X:$AF,5,FALSE),"-")</f>
        <v>4B</v>
      </c>
      <c r="R94" s="9" t="str">
        <f aca="true" t="shared" si="75" ref="R94:R105">_xlfn.IFERROR(VLOOKUP(N94,$X:$AF,6,FALSE),"-")</f>
        <v>-</v>
      </c>
      <c r="S94" s="9">
        <f aca="true" t="shared" si="76" ref="S94:S105">_xlfn.IFERROR(VLOOKUP(N94,$X:$AF,7,FALSE),"-")</f>
        <v>0</v>
      </c>
      <c r="T94" s="9">
        <f aca="true" t="shared" si="77" ref="T94:T105">_xlfn.IFERROR(VLOOKUP(N94,$X:$AF,8,FALSE),"-")</f>
        <v>0</v>
      </c>
      <c r="U94" s="10">
        <f aca="true" t="shared" si="78" ref="U94:U105">_xlfn.IFERROR(VLOOKUP(N94,$X:$AF,9,FALSE),"-")</f>
        <v>0</v>
      </c>
      <c r="V94" s="21"/>
      <c r="W94" s="103">
        <f t="shared" si="70"/>
      </c>
      <c r="X94" s="116">
        <f t="shared" si="71"/>
        <v>5.06</v>
      </c>
      <c r="Y94" s="117">
        <v>5</v>
      </c>
      <c r="Z94" s="117">
        <v>6</v>
      </c>
      <c r="AA94" s="118" t="s">
        <v>75</v>
      </c>
      <c r="AB94" s="119" t="str">
        <f t="shared" si="72"/>
        <v>Lo Cascio Gius.</v>
      </c>
      <c r="AC94" s="120" t="str">
        <f t="shared" si="72"/>
        <v>Currò S.</v>
      </c>
      <c r="AD94" s="121"/>
      <c r="AE94" s="122"/>
      <c r="AF94" s="123" t="str">
        <f>B112</f>
        <v>Lo Cascio Giud.</v>
      </c>
      <c r="AG94" s="92"/>
      <c r="AH94" s="92"/>
    </row>
    <row r="95" spans="1:34" ht="13.5" thickBot="1">
      <c r="A95" s="64"/>
      <c r="B95" s="65"/>
      <c r="C95" s="66"/>
      <c r="D95" s="66"/>
      <c r="E95" s="66"/>
      <c r="F95" s="67"/>
      <c r="G95" s="67"/>
      <c r="H95" s="68"/>
      <c r="I95" s="66"/>
      <c r="J95" s="66"/>
      <c r="K95" s="69"/>
      <c r="L95" s="70"/>
      <c r="M95" s="92"/>
      <c r="N95" s="11">
        <f>N92+O95/100</f>
        <v>7.02</v>
      </c>
      <c r="O95" s="12">
        <v>2</v>
      </c>
      <c r="P95" s="13" t="str">
        <f t="shared" si="73"/>
        <v>Br</v>
      </c>
      <c r="Q95" s="13" t="str">
        <f t="shared" si="74"/>
        <v>5B</v>
      </c>
      <c r="R95" s="13" t="str">
        <f t="shared" si="75"/>
        <v>-</v>
      </c>
      <c r="S95" s="13">
        <f t="shared" si="76"/>
        <v>0</v>
      </c>
      <c r="T95" s="13">
        <f t="shared" si="77"/>
        <v>0</v>
      </c>
      <c r="U95" s="14">
        <f t="shared" si="78"/>
        <v>0</v>
      </c>
      <c r="V95" s="21"/>
      <c r="W95" s="71"/>
      <c r="X95" s="131"/>
      <c r="Y95" s="124"/>
      <c r="Z95" s="125"/>
      <c r="AA95" s="125"/>
      <c r="AB95" s="126"/>
      <c r="AC95" s="126"/>
      <c r="AD95" s="127"/>
      <c r="AE95" s="127"/>
      <c r="AF95" s="126"/>
      <c r="AG95" s="92"/>
      <c r="AH95" s="92"/>
    </row>
    <row r="96" spans="1:34" ht="13.5" thickBot="1">
      <c r="A96" s="72" t="s">
        <v>74</v>
      </c>
      <c r="B96" s="73" t="s">
        <v>74</v>
      </c>
      <c r="C96" s="169"/>
      <c r="D96" s="191" t="s">
        <v>11</v>
      </c>
      <c r="E96" s="192"/>
      <c r="F96" s="34"/>
      <c r="G96" s="75"/>
      <c r="H96" s="34"/>
      <c r="I96" s="191" t="s">
        <v>24</v>
      </c>
      <c r="J96" s="193"/>
      <c r="K96" s="191" t="s">
        <v>100</v>
      </c>
      <c r="L96" s="192"/>
      <c r="M96" s="92"/>
      <c r="N96" s="11">
        <f>N92+O96/100</f>
        <v>7.03</v>
      </c>
      <c r="O96" s="12">
        <v>3</v>
      </c>
      <c r="P96" s="13" t="str">
        <f t="shared" si="73"/>
        <v>Br</v>
      </c>
      <c r="Q96" s="13" t="str">
        <f t="shared" si="74"/>
        <v>6B</v>
      </c>
      <c r="R96" s="13" t="str">
        <f t="shared" si="75"/>
        <v>-</v>
      </c>
      <c r="S96" s="13">
        <f t="shared" si="76"/>
        <v>0</v>
      </c>
      <c r="T96" s="13">
        <f t="shared" si="77"/>
        <v>0</v>
      </c>
      <c r="U96" s="14">
        <f t="shared" si="78"/>
        <v>0</v>
      </c>
      <c r="V96" s="29"/>
      <c r="W96" s="21"/>
      <c r="Z96" s="125"/>
      <c r="AA96" s="125"/>
      <c r="AB96" s="126"/>
      <c r="AC96" s="126"/>
      <c r="AD96" s="127"/>
      <c r="AE96" s="127"/>
      <c r="AF96" s="126"/>
      <c r="AG96" s="92"/>
      <c r="AH96" s="92"/>
    </row>
    <row r="97" spans="1:34" ht="12.75">
      <c r="A97" s="76" t="str">
        <f>B91</f>
        <v>Murabito</v>
      </c>
      <c r="B97" s="77" t="str">
        <f>B92</f>
        <v>Lo Cascio Gius.</v>
      </c>
      <c r="C97" s="78"/>
      <c r="D97" s="79">
        <f>AD89</f>
        <v>0</v>
      </c>
      <c r="E97" s="80">
        <f>AE89</f>
        <v>0</v>
      </c>
      <c r="F97" s="81">
        <f aca="true" t="shared" si="79" ref="F97:F102">IF(D97&gt;E97,1,0)</f>
        <v>0</v>
      </c>
      <c r="G97" s="81">
        <f aca="true" t="shared" si="80" ref="G97:G102">IF(D97=E97,1,0)</f>
        <v>1</v>
      </c>
      <c r="H97" s="81">
        <f aca="true" t="shared" si="81" ref="H97:H102">IF(D97&lt;E97,1,0)</f>
        <v>0</v>
      </c>
      <c r="I97" s="189" t="str">
        <f aca="true" t="shared" si="82" ref="I97:I102">AF89</f>
        <v>Lo Presti A.</v>
      </c>
      <c r="J97" s="190"/>
      <c r="K97" s="200"/>
      <c r="L97" s="201"/>
      <c r="M97" s="92"/>
      <c r="N97" s="11">
        <f>N92+O97/100</f>
        <v>7.04</v>
      </c>
      <c r="O97" s="12">
        <v>4</v>
      </c>
      <c r="P97" s="13" t="str">
        <f t="shared" si="73"/>
        <v>Br</v>
      </c>
      <c r="Q97" s="13" t="str">
        <f t="shared" si="74"/>
        <v>7B</v>
      </c>
      <c r="R97" s="13" t="str">
        <f t="shared" si="75"/>
        <v>8B</v>
      </c>
      <c r="S97" s="13">
        <f t="shared" si="76"/>
        <v>0</v>
      </c>
      <c r="T97" s="13">
        <f t="shared" si="77"/>
        <v>0</v>
      </c>
      <c r="U97" s="14">
        <f t="shared" si="78"/>
        <v>0</v>
      </c>
      <c r="V97" s="21"/>
      <c r="W97" s="21"/>
      <c r="Z97" s="125"/>
      <c r="AA97" s="125"/>
      <c r="AB97" s="126"/>
      <c r="AC97" s="126"/>
      <c r="AD97" s="127"/>
      <c r="AE97" s="127"/>
      <c r="AF97" s="126"/>
      <c r="AG97" s="92"/>
      <c r="AH97" s="92"/>
    </row>
    <row r="98" spans="1:32" ht="13.5" thickBot="1">
      <c r="A98" s="82" t="str">
        <f>B93</f>
        <v>Currò S.</v>
      </c>
      <c r="B98" s="83" t="str">
        <f>B94</f>
        <v> Ielapi P.</v>
      </c>
      <c r="C98" s="84"/>
      <c r="D98" s="58">
        <f>AD90</f>
        <v>0</v>
      </c>
      <c r="E98" s="85">
        <f>AE90</f>
        <v>0</v>
      </c>
      <c r="F98" s="81">
        <f t="shared" si="79"/>
        <v>0</v>
      </c>
      <c r="G98" s="81">
        <f t="shared" si="80"/>
        <v>1</v>
      </c>
      <c r="H98" s="81">
        <f t="shared" si="81"/>
        <v>0</v>
      </c>
      <c r="I98" s="187" t="str">
        <f t="shared" si="82"/>
        <v> Pisasale</v>
      </c>
      <c r="J98" s="188"/>
      <c r="K98" s="200"/>
      <c r="L98" s="201"/>
      <c r="N98" s="11">
        <f>N92+O98/100</f>
        <v>7.05</v>
      </c>
      <c r="O98" s="12">
        <v>5</v>
      </c>
      <c r="P98" s="13" t="str">
        <f t="shared" si="73"/>
        <v>Br</v>
      </c>
      <c r="Q98" s="13" t="str">
        <f t="shared" si="74"/>
        <v>2D</v>
      </c>
      <c r="R98" s="13" t="str">
        <f t="shared" si="75"/>
        <v>-</v>
      </c>
      <c r="S98" s="13">
        <f t="shared" si="76"/>
        <v>0</v>
      </c>
      <c r="T98" s="13">
        <f t="shared" si="77"/>
        <v>0</v>
      </c>
      <c r="U98" s="14">
        <f t="shared" si="78"/>
        <v>0</v>
      </c>
      <c r="V98" s="92"/>
      <c r="W98" s="21"/>
      <c r="Z98" s="125"/>
      <c r="AA98" s="125"/>
      <c r="AB98" s="126"/>
      <c r="AC98" s="126"/>
      <c r="AD98" s="127"/>
      <c r="AE98" s="127"/>
      <c r="AF98" s="126"/>
    </row>
    <row r="99" spans="1:34" s="29" customFormat="1" ht="13.5" customHeight="1">
      <c r="A99" s="86" t="str">
        <f>B91</f>
        <v>Murabito</v>
      </c>
      <c r="B99" s="87" t="str">
        <f>B93</f>
        <v>Currò S.</v>
      </c>
      <c r="C99" s="78"/>
      <c r="D99" s="79">
        <f>AD94</f>
        <v>0</v>
      </c>
      <c r="E99" s="80">
        <f>AE94</f>
        <v>0</v>
      </c>
      <c r="F99" s="81">
        <f t="shared" si="79"/>
        <v>0</v>
      </c>
      <c r="G99" s="81">
        <f t="shared" si="80"/>
        <v>1</v>
      </c>
      <c r="H99" s="81">
        <f t="shared" si="81"/>
        <v>0</v>
      </c>
      <c r="I99" s="194" t="str">
        <f t="shared" si="82"/>
        <v>La Torre F.</v>
      </c>
      <c r="J99" s="195"/>
      <c r="K99" s="200"/>
      <c r="L99" s="201"/>
      <c r="M99" s="21"/>
      <c r="N99" s="11">
        <f>N92+O99/100</f>
        <v>7.06</v>
      </c>
      <c r="O99" s="12">
        <v>6</v>
      </c>
      <c r="P99" s="13" t="str">
        <f t="shared" si="73"/>
        <v>Br</v>
      </c>
      <c r="Q99" s="13" t="str">
        <f t="shared" si="74"/>
        <v>3D</v>
      </c>
      <c r="R99" s="13" t="str">
        <f t="shared" si="75"/>
        <v>-</v>
      </c>
      <c r="S99" s="13">
        <f t="shared" si="76"/>
        <v>0</v>
      </c>
      <c r="T99" s="13">
        <f t="shared" si="77"/>
        <v>0</v>
      </c>
      <c r="U99" s="14">
        <f t="shared" si="78"/>
        <v>0</v>
      </c>
      <c r="V99" s="21"/>
      <c r="W99" s="21"/>
      <c r="X99" s="128"/>
      <c r="Y99" s="128"/>
      <c r="Z99" s="125"/>
      <c r="AA99" s="125"/>
      <c r="AB99" s="126"/>
      <c r="AC99" s="126"/>
      <c r="AD99" s="127"/>
      <c r="AE99" s="127"/>
      <c r="AF99" s="126"/>
      <c r="AG99" s="21"/>
      <c r="AH99" s="21"/>
    </row>
    <row r="100" spans="1:32" ht="13.5" thickBot="1">
      <c r="A100" s="82" t="str">
        <f>B92</f>
        <v>Lo Cascio Gius.</v>
      </c>
      <c r="B100" s="83" t="str">
        <f>B94</f>
        <v> Ielapi P.</v>
      </c>
      <c r="C100" s="84"/>
      <c r="D100" s="58">
        <f>AD95</f>
        <v>0</v>
      </c>
      <c r="E100" s="85">
        <f>AE95</f>
        <v>0</v>
      </c>
      <c r="F100" s="81">
        <f t="shared" si="79"/>
        <v>0</v>
      </c>
      <c r="G100" s="81">
        <f t="shared" si="80"/>
        <v>1</v>
      </c>
      <c r="H100" s="81">
        <f t="shared" si="81"/>
        <v>0</v>
      </c>
      <c r="I100" s="187" t="str">
        <f t="shared" si="82"/>
        <v>Lo Cascio Giud.</v>
      </c>
      <c r="J100" s="188"/>
      <c r="K100" s="200"/>
      <c r="L100" s="201"/>
      <c r="N100" s="11">
        <f>N92+O100/100</f>
        <v>7.07</v>
      </c>
      <c r="O100" s="15">
        <v>7</v>
      </c>
      <c r="P100" s="13" t="str">
        <f t="shared" si="73"/>
        <v>Br</v>
      </c>
      <c r="Q100" s="13" t="str">
        <f t="shared" si="74"/>
        <v>4D</v>
      </c>
      <c r="R100" s="13" t="str">
        <f t="shared" si="75"/>
        <v>2E</v>
      </c>
      <c r="S100" s="13">
        <f t="shared" si="76"/>
        <v>0</v>
      </c>
      <c r="T100" s="13">
        <f t="shared" si="77"/>
        <v>0</v>
      </c>
      <c r="U100" s="14">
        <f t="shared" si="78"/>
        <v>0</v>
      </c>
      <c r="V100" s="21"/>
      <c r="W100" s="21"/>
      <c r="Z100" s="125"/>
      <c r="AA100" s="125"/>
      <c r="AB100" s="126"/>
      <c r="AC100" s="126"/>
      <c r="AD100" s="127"/>
      <c r="AE100" s="127"/>
      <c r="AF100" s="126"/>
    </row>
    <row r="101" spans="1:34" s="92" customFormat="1" ht="12.75">
      <c r="A101" s="86" t="str">
        <f>B91</f>
        <v>Murabito</v>
      </c>
      <c r="B101" s="87" t="str">
        <f>B94</f>
        <v> Ielapi P.</v>
      </c>
      <c r="C101" s="78"/>
      <c r="D101" s="79">
        <f>AD99</f>
        <v>0</v>
      </c>
      <c r="E101" s="80">
        <f>AE99</f>
        <v>0</v>
      </c>
      <c r="F101" s="81">
        <f t="shared" si="79"/>
        <v>0</v>
      </c>
      <c r="G101" s="81">
        <f t="shared" si="80"/>
        <v>1</v>
      </c>
      <c r="H101" s="81">
        <f t="shared" si="81"/>
        <v>0</v>
      </c>
      <c r="I101" s="194" t="str">
        <f t="shared" si="82"/>
        <v> Pisasale</v>
      </c>
      <c r="J101" s="195"/>
      <c r="K101" s="200"/>
      <c r="L101" s="201"/>
      <c r="M101" s="21"/>
      <c r="N101" s="11">
        <f>N92+O101/100</f>
        <v>7.08</v>
      </c>
      <c r="O101" s="12">
        <v>8</v>
      </c>
      <c r="P101" s="13" t="str">
        <f t="shared" si="73"/>
        <v>Br</v>
      </c>
      <c r="Q101" s="13" t="str">
        <f t="shared" si="74"/>
        <v>5D</v>
      </c>
      <c r="R101" s="13" t="str">
        <f t="shared" si="75"/>
        <v>1E</v>
      </c>
      <c r="S101" s="13">
        <f t="shared" si="76"/>
        <v>0</v>
      </c>
      <c r="T101" s="13">
        <f t="shared" si="77"/>
        <v>0</v>
      </c>
      <c r="U101" s="14">
        <f t="shared" si="78"/>
        <v>0</v>
      </c>
      <c r="V101" s="21"/>
      <c r="W101" s="21"/>
      <c r="X101" s="128"/>
      <c r="Y101" s="128"/>
      <c r="Z101" s="125"/>
      <c r="AA101" s="125"/>
      <c r="AB101" s="126"/>
      <c r="AC101" s="126"/>
      <c r="AD101" s="127"/>
      <c r="AE101" s="127"/>
      <c r="AF101" s="126"/>
      <c r="AG101" s="21"/>
      <c r="AH101" s="21"/>
    </row>
    <row r="102" spans="1:32" ht="13.5" thickBot="1">
      <c r="A102" s="82" t="str">
        <f>B92</f>
        <v>Lo Cascio Gius.</v>
      </c>
      <c r="B102" s="83" t="str">
        <f>B93</f>
        <v>Currò S.</v>
      </c>
      <c r="C102" s="84"/>
      <c r="D102" s="58">
        <f>AD100</f>
        <v>0</v>
      </c>
      <c r="E102" s="85">
        <f>AE100</f>
        <v>0</v>
      </c>
      <c r="F102" s="81">
        <f t="shared" si="79"/>
        <v>0</v>
      </c>
      <c r="G102" s="81">
        <f t="shared" si="80"/>
        <v>1</v>
      </c>
      <c r="H102" s="81">
        <f t="shared" si="81"/>
        <v>0</v>
      </c>
      <c r="I102" s="187" t="str">
        <f t="shared" si="82"/>
        <v>Lo Cascio Giud.</v>
      </c>
      <c r="J102" s="188"/>
      <c r="K102" s="202"/>
      <c r="L102" s="203"/>
      <c r="N102" s="11">
        <f>N92+O102/100</f>
        <v>7.09</v>
      </c>
      <c r="O102" s="12">
        <v>9</v>
      </c>
      <c r="P102" s="13" t="str">
        <f t="shared" si="73"/>
        <v>Br</v>
      </c>
      <c r="Q102" s="13" t="str">
        <f t="shared" si="74"/>
        <v>6D</v>
      </c>
      <c r="R102" s="13" t="str">
        <f t="shared" si="75"/>
        <v>-</v>
      </c>
      <c r="S102" s="13">
        <f t="shared" si="76"/>
        <v>0</v>
      </c>
      <c r="T102" s="13">
        <f t="shared" si="77"/>
        <v>0</v>
      </c>
      <c r="U102" s="14">
        <f t="shared" si="78"/>
        <v>0</v>
      </c>
      <c r="V102" s="21"/>
      <c r="W102" s="21"/>
      <c r="Y102" s="129"/>
      <c r="Z102" s="125"/>
      <c r="AA102" s="125"/>
      <c r="AB102" s="126"/>
      <c r="AC102" s="126"/>
      <c r="AD102" s="127"/>
      <c r="AE102" s="127"/>
      <c r="AF102" s="126"/>
    </row>
    <row r="103" spans="1:32" ht="13.5" thickBo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1"/>
      <c r="N103" s="11">
        <f>N92+O103/100</f>
        <v>7.1</v>
      </c>
      <c r="O103" s="12">
        <v>10</v>
      </c>
      <c r="P103" s="13" t="str">
        <f t="shared" si="73"/>
        <v>Br</v>
      </c>
      <c r="Q103" s="13" t="str">
        <f t="shared" si="74"/>
        <v>7D</v>
      </c>
      <c r="R103" s="13" t="str">
        <f t="shared" si="75"/>
        <v>8D</v>
      </c>
      <c r="S103" s="13">
        <f t="shared" si="76"/>
        <v>0</v>
      </c>
      <c r="T103" s="13">
        <f t="shared" si="77"/>
        <v>0</v>
      </c>
      <c r="U103" s="14">
        <f t="shared" si="78"/>
        <v>0</v>
      </c>
      <c r="V103" s="21"/>
      <c r="W103" s="21"/>
      <c r="Z103" s="125"/>
      <c r="AA103" s="125"/>
      <c r="AB103" s="126"/>
      <c r="AC103" s="126"/>
      <c r="AD103" s="130"/>
      <c r="AE103" s="127"/>
      <c r="AF103" s="126"/>
    </row>
    <row r="104" spans="13:34" ht="12.75">
      <c r="M104" s="29"/>
      <c r="N104" s="11">
        <f>N92+O104/100</f>
        <v>7.11</v>
      </c>
      <c r="O104" s="15">
        <v>11</v>
      </c>
      <c r="P104" s="13" t="str">
        <f t="shared" si="73"/>
        <v>-</v>
      </c>
      <c r="Q104" s="13" t="str">
        <f t="shared" si="74"/>
        <v>-</v>
      </c>
      <c r="R104" s="13" t="str">
        <f t="shared" si="75"/>
        <v>-</v>
      </c>
      <c r="S104" s="13" t="str">
        <f t="shared" si="76"/>
        <v>-</v>
      </c>
      <c r="T104" s="13" t="str">
        <f t="shared" si="77"/>
        <v>-</v>
      </c>
      <c r="U104" s="14" t="str">
        <f t="shared" si="78"/>
        <v>-</v>
      </c>
      <c r="V104" s="92"/>
      <c r="W104" s="21"/>
      <c r="Y104" s="131"/>
      <c r="Z104" s="125"/>
      <c r="AA104" s="125"/>
      <c r="AB104" s="132"/>
      <c r="AC104" s="132"/>
      <c r="AD104" s="133"/>
      <c r="AE104" s="133"/>
      <c r="AF104" s="132"/>
      <c r="AG104" s="29"/>
      <c r="AH104" s="29"/>
    </row>
    <row r="105" spans="14:32" ht="13.5" thickBot="1">
      <c r="N105" s="16">
        <f>N92+O105/100</f>
        <v>7.12</v>
      </c>
      <c r="O105" s="17">
        <v>12</v>
      </c>
      <c r="P105" s="18" t="str">
        <f t="shared" si="73"/>
        <v>-</v>
      </c>
      <c r="Q105" s="18" t="str">
        <f t="shared" si="74"/>
        <v>-</v>
      </c>
      <c r="R105" s="18" t="str">
        <f t="shared" si="75"/>
        <v>-</v>
      </c>
      <c r="S105" s="18" t="str">
        <f t="shared" si="76"/>
        <v>-</v>
      </c>
      <c r="T105" s="18" t="str">
        <f t="shared" si="77"/>
        <v>-</v>
      </c>
      <c r="U105" s="19" t="str">
        <f t="shared" si="78"/>
        <v>-</v>
      </c>
      <c r="V105" s="21"/>
      <c r="W105" s="21"/>
      <c r="Z105" s="134"/>
      <c r="AA105" s="134"/>
      <c r="AB105" s="134"/>
      <c r="AC105" s="134"/>
      <c r="AD105" s="134"/>
      <c r="AE105" s="134"/>
      <c r="AF105" s="134"/>
    </row>
    <row r="106" spans="1:34" ht="13.5" thickBot="1">
      <c r="A106" s="26" t="s">
        <v>16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8"/>
      <c r="M106" s="92"/>
      <c r="N106" s="20"/>
      <c r="Q106" s="21"/>
      <c r="R106" s="21"/>
      <c r="V106" s="21"/>
      <c r="W106" s="101" t="str">
        <f>IF(COUNTIF(X:X,X106)&gt;1,"X","")</f>
        <v>X</v>
      </c>
      <c r="X106" s="105"/>
      <c r="Y106" s="105"/>
      <c r="Z106" s="197" t="str">
        <f>"PARTITE "&amp;A106</f>
        <v>PARTITE GIRONE 6</v>
      </c>
      <c r="AA106" s="198"/>
      <c r="AB106" s="198"/>
      <c r="AC106" s="198"/>
      <c r="AD106" s="198"/>
      <c r="AE106" s="198"/>
      <c r="AF106" s="199"/>
      <c r="AG106" s="92"/>
      <c r="AH106" s="92"/>
    </row>
    <row r="107" spans="1:34" s="92" customFormat="1" ht="13.5" thickBot="1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/>
      <c r="M107" s="21"/>
      <c r="N107" s="1">
        <v>8</v>
      </c>
      <c r="O107" s="207" t="s">
        <v>79</v>
      </c>
      <c r="P107" s="208"/>
      <c r="Q107" s="208"/>
      <c r="R107" s="208"/>
      <c r="S107" s="208"/>
      <c r="T107" s="208"/>
      <c r="U107" s="209"/>
      <c r="V107" s="21"/>
      <c r="W107" s="102"/>
      <c r="X107" s="106" t="s">
        <v>80</v>
      </c>
      <c r="Y107" s="106" t="s">
        <v>78</v>
      </c>
      <c r="Z107" s="106" t="s">
        <v>23</v>
      </c>
      <c r="AA107" s="106" t="s">
        <v>35</v>
      </c>
      <c r="AB107" s="107" t="s">
        <v>74</v>
      </c>
      <c r="AC107" s="107" t="s">
        <v>74</v>
      </c>
      <c r="AD107" s="205" t="s">
        <v>11</v>
      </c>
      <c r="AE107" s="206"/>
      <c r="AF107" s="106" t="s">
        <v>24</v>
      </c>
      <c r="AG107" s="21"/>
      <c r="AH107" s="21"/>
    </row>
    <row r="108" spans="1:34" s="92" customFormat="1" ht="13.5" thickBot="1">
      <c r="A108" s="33"/>
      <c r="B108" s="34"/>
      <c r="C108" s="35"/>
      <c r="D108" s="35"/>
      <c r="E108" s="35"/>
      <c r="F108" s="35"/>
      <c r="G108" s="36"/>
      <c r="H108" s="36"/>
      <c r="I108" s="35"/>
      <c r="J108" s="35"/>
      <c r="K108" s="35"/>
      <c r="L108" s="37"/>
      <c r="M108" s="21"/>
      <c r="N108" s="22" t="s">
        <v>80</v>
      </c>
      <c r="O108" s="3" t="s">
        <v>81</v>
      </c>
      <c r="P108" s="3" t="s">
        <v>82</v>
      </c>
      <c r="Q108" s="4" t="s">
        <v>83</v>
      </c>
      <c r="R108" s="4" t="s">
        <v>84</v>
      </c>
      <c r="S108" s="5" t="s">
        <v>85</v>
      </c>
      <c r="T108" s="5"/>
      <c r="U108" s="3" t="s">
        <v>24</v>
      </c>
      <c r="V108" s="21"/>
      <c r="W108" s="102">
        <f aca="true" t="shared" si="83" ref="W108:W113">IF(COUNTIF(X$1:X$65536,X108)&gt;1,"X","")</f>
      </c>
      <c r="X108" s="108">
        <f aca="true" t="shared" si="84" ref="X108:X113">Y108+Z108/100</f>
        <v>2.05</v>
      </c>
      <c r="Y108" s="109">
        <v>2</v>
      </c>
      <c r="Z108" s="109">
        <v>5</v>
      </c>
      <c r="AA108" s="110" t="s">
        <v>76</v>
      </c>
      <c r="AB108" s="111" t="str">
        <f aca="true" t="shared" si="85" ref="AB108:AC113">A116</f>
        <v>Lo Presti A.</v>
      </c>
      <c r="AC108" s="112" t="str">
        <f t="shared" si="85"/>
        <v>La Torre F.</v>
      </c>
      <c r="AD108" s="113"/>
      <c r="AE108" s="114"/>
      <c r="AF108" s="115" t="str">
        <f>B91</f>
        <v>Murabito</v>
      </c>
      <c r="AG108" s="21"/>
      <c r="AH108" s="21"/>
    </row>
    <row r="109" spans="1:34" s="92" customFormat="1" ht="13.5" thickBot="1">
      <c r="A109" s="33"/>
      <c r="B109" s="38" t="s">
        <v>74</v>
      </c>
      <c r="C109" s="39" t="s">
        <v>1</v>
      </c>
      <c r="D109" s="40" t="s">
        <v>2</v>
      </c>
      <c r="E109" s="40" t="s">
        <v>3</v>
      </c>
      <c r="F109" s="41" t="s">
        <v>4</v>
      </c>
      <c r="G109" s="41" t="s">
        <v>5</v>
      </c>
      <c r="H109" s="41" t="s">
        <v>6</v>
      </c>
      <c r="I109" s="40" t="s">
        <v>7</v>
      </c>
      <c r="J109" s="42" t="s">
        <v>8</v>
      </c>
      <c r="K109" s="43"/>
      <c r="L109" s="38" t="s">
        <v>99</v>
      </c>
      <c r="M109" s="21"/>
      <c r="N109" s="6">
        <f>N107+O109/100</f>
        <v>8.01</v>
      </c>
      <c r="O109" s="7">
        <v>1</v>
      </c>
      <c r="P109" s="8" t="str">
        <f aca="true" t="shared" si="86" ref="P109:P120">_xlfn.IFERROR(VLOOKUP(N109,$X:$AF,4,FALSE),"-")</f>
        <v>8vi</v>
      </c>
      <c r="Q109" s="8" t="str">
        <f aca="true" t="shared" si="87" ref="Q109:Q120">_xlfn.IFERROR(VLOOKUP(N109,$X:$AF,5,FALSE),"-")</f>
        <v>1A</v>
      </c>
      <c r="R109" s="9">
        <f aca="true" t="shared" si="88" ref="R109:R120">_xlfn.IFERROR(VLOOKUP(N109,$X:$AF,6,FALSE),"-")</f>
      </c>
      <c r="S109" s="9">
        <f aca="true" t="shared" si="89" ref="S109:S120">_xlfn.IFERROR(VLOOKUP(N109,$X:$AF,7,FALSE),"-")</f>
        <v>0</v>
      </c>
      <c r="T109" s="9">
        <f aca="true" t="shared" si="90" ref="T109:T120">_xlfn.IFERROR(VLOOKUP(N109,$X:$AF,8,FALSE),"-")</f>
        <v>0</v>
      </c>
      <c r="U109" s="10" t="str">
        <f aca="true" t="shared" si="91" ref="U109:U120">_xlfn.IFERROR(VLOOKUP(N109,$X:$AF,9,FALSE),"-")</f>
        <v>1C</v>
      </c>
      <c r="V109" s="21"/>
      <c r="W109" s="102">
        <f t="shared" si="83"/>
      </c>
      <c r="X109" s="116">
        <f t="shared" si="84"/>
        <v>2.06</v>
      </c>
      <c r="Y109" s="117">
        <v>2</v>
      </c>
      <c r="Z109" s="117">
        <v>6</v>
      </c>
      <c r="AA109" s="118" t="s">
        <v>76</v>
      </c>
      <c r="AB109" s="119" t="str">
        <f t="shared" si="85"/>
        <v>Lo Cascio Giud.</v>
      </c>
      <c r="AC109" s="120" t="str">
        <f t="shared" si="85"/>
        <v> Pisasale</v>
      </c>
      <c r="AD109" s="121"/>
      <c r="AE109" s="122"/>
      <c r="AF109" s="123" t="str">
        <f>B94</f>
        <v> Ielapi P.</v>
      </c>
      <c r="AG109" s="21"/>
      <c r="AH109" s="21"/>
    </row>
    <row r="110" spans="1:34" s="92" customFormat="1" ht="12.75">
      <c r="A110" s="44">
        <f>C110*1000+J110*50+H110+0.9</f>
        <v>3000.9</v>
      </c>
      <c r="B110" s="45" t="str">
        <f>Player!A6</f>
        <v>Lo Presti A.</v>
      </c>
      <c r="C110" s="46">
        <f>3*E110+F110</f>
        <v>3</v>
      </c>
      <c r="D110" s="47">
        <f>SUM(E110:G110)</f>
        <v>3</v>
      </c>
      <c r="E110" s="47">
        <f>SUM(F116+F118+F120)</f>
        <v>0</v>
      </c>
      <c r="F110" s="48">
        <f>SUM(G116+G118+G120)</f>
        <v>3</v>
      </c>
      <c r="G110" s="48">
        <f>SUM(H116+H118+H120)</f>
        <v>0</v>
      </c>
      <c r="H110" s="48">
        <f>SUM(D116+D118+D120)</f>
        <v>0</v>
      </c>
      <c r="I110" s="47">
        <f>SUM(E116+E118+E120)</f>
        <v>0</v>
      </c>
      <c r="J110" s="49">
        <f>H110-I110</f>
        <v>0</v>
      </c>
      <c r="K110" s="50" t="s">
        <v>43</v>
      </c>
      <c r="L110" s="51" t="str">
        <f>IF(SUM(A110:A113)=12003,K110,VLOOKUP(LARGE($A$5:$A$8,1),A110:B113,2,FALSE))</f>
        <v>6A</v>
      </c>
      <c r="M110" s="21"/>
      <c r="N110" s="11">
        <f>N107+O110/100</f>
        <v>8.02</v>
      </c>
      <c r="O110" s="12">
        <v>2</v>
      </c>
      <c r="P110" s="13" t="str">
        <f t="shared" si="86"/>
        <v>8vi</v>
      </c>
      <c r="Q110" s="13" t="str">
        <f t="shared" si="87"/>
        <v>2A</v>
      </c>
      <c r="R110" s="13" t="str">
        <f t="shared" si="88"/>
        <v>-</v>
      </c>
      <c r="S110" s="13">
        <f t="shared" si="89"/>
        <v>0</v>
      </c>
      <c r="T110" s="13">
        <f t="shared" si="90"/>
        <v>0</v>
      </c>
      <c r="U110" s="14">
        <f t="shared" si="91"/>
        <v>0</v>
      </c>
      <c r="V110" s="21"/>
      <c r="W110" s="102">
        <f t="shared" si="83"/>
      </c>
      <c r="X110" s="108">
        <f t="shared" si="84"/>
        <v>4.05</v>
      </c>
      <c r="Y110" s="109">
        <v>4</v>
      </c>
      <c r="Z110" s="109">
        <v>5</v>
      </c>
      <c r="AA110" s="110" t="s">
        <v>76</v>
      </c>
      <c r="AB110" s="111" t="str">
        <f t="shared" si="85"/>
        <v>Lo Presti A.</v>
      </c>
      <c r="AC110" s="112" t="str">
        <f t="shared" si="85"/>
        <v>Lo Cascio Giud.</v>
      </c>
      <c r="AD110" s="113"/>
      <c r="AE110" s="114"/>
      <c r="AF110" s="115" t="str">
        <f>B92</f>
        <v>Lo Cascio Gius.</v>
      </c>
      <c r="AG110" s="21"/>
      <c r="AH110" s="21"/>
    </row>
    <row r="111" spans="1:34" s="92" customFormat="1" ht="13.5" thickBot="1">
      <c r="A111" s="44">
        <f>C111*1000+J111*50+H111+0.8</f>
        <v>3000.8</v>
      </c>
      <c r="B111" s="52" t="str">
        <f>Player!A13</f>
        <v>La Torre F.</v>
      </c>
      <c r="C111" s="53">
        <f>3*E111+F111</f>
        <v>3</v>
      </c>
      <c r="D111" s="54">
        <f>SUM(E111:G111)</f>
        <v>3</v>
      </c>
      <c r="E111" s="54">
        <f>SUM(H116+F119+F121)</f>
        <v>0</v>
      </c>
      <c r="F111" s="55">
        <f>SUM(G116+G119+G121)</f>
        <v>3</v>
      </c>
      <c r="G111" s="55">
        <f>SUM(F116+H119+H121)</f>
        <v>0</v>
      </c>
      <c r="H111" s="55">
        <f>SUM(E116+D119+D121)</f>
        <v>0</v>
      </c>
      <c r="I111" s="55">
        <f>SUM(D116+E119+E121)</f>
        <v>0</v>
      </c>
      <c r="J111" s="56">
        <f>H111-I111</f>
        <v>0</v>
      </c>
      <c r="K111" s="50" t="s">
        <v>44</v>
      </c>
      <c r="L111" s="51" t="str">
        <f>IF(SUM(A110:A113)=12003,K111,VLOOKUP(LARGE($A$5:$A$8,2),A110:B113,2,FALSE))</f>
        <v>6B</v>
      </c>
      <c r="M111" s="21"/>
      <c r="N111" s="11">
        <f>N107+O111/100</f>
        <v>8.03</v>
      </c>
      <c r="O111" s="12">
        <v>3</v>
      </c>
      <c r="P111" s="13" t="str">
        <f t="shared" si="86"/>
        <v>8vi</v>
      </c>
      <c r="Q111" s="13" t="str">
        <f t="shared" si="87"/>
        <v>3A</v>
      </c>
      <c r="R111" s="13" t="str">
        <f t="shared" si="88"/>
        <v>5B</v>
      </c>
      <c r="S111" s="13">
        <f t="shared" si="89"/>
        <v>0</v>
      </c>
      <c r="T111" s="13">
        <f t="shared" si="90"/>
        <v>0</v>
      </c>
      <c r="U111" s="14">
        <f t="shared" si="91"/>
        <v>0</v>
      </c>
      <c r="V111" s="21"/>
      <c r="W111" s="102">
        <f t="shared" si="83"/>
      </c>
      <c r="X111" s="116">
        <f t="shared" si="84"/>
        <v>4.06</v>
      </c>
      <c r="Y111" s="117">
        <v>4</v>
      </c>
      <c r="Z111" s="117">
        <v>6</v>
      </c>
      <c r="AA111" s="118" t="s">
        <v>76</v>
      </c>
      <c r="AB111" s="119" t="str">
        <f t="shared" si="85"/>
        <v>La Torre F.</v>
      </c>
      <c r="AC111" s="120" t="str">
        <f t="shared" si="85"/>
        <v> Pisasale</v>
      </c>
      <c r="AD111" s="121"/>
      <c r="AE111" s="122"/>
      <c r="AF111" s="123" t="str">
        <f>B93</f>
        <v>Currò S.</v>
      </c>
      <c r="AG111" s="21"/>
      <c r="AH111" s="21"/>
    </row>
    <row r="112" spans="1:34" ht="12.75">
      <c r="A112" s="44">
        <f>C112*1000+J112*50+H112+0.7</f>
        <v>3000.7</v>
      </c>
      <c r="B112" s="52" t="str">
        <f>Player!A24</f>
        <v>Lo Cascio Giud.</v>
      </c>
      <c r="C112" s="53">
        <f>3*E112+F112</f>
        <v>3</v>
      </c>
      <c r="D112" s="54">
        <f>SUM(E112:G112)</f>
        <v>3</v>
      </c>
      <c r="E112" s="54">
        <f>SUM(F117+H118+H121)</f>
        <v>0</v>
      </c>
      <c r="F112" s="55">
        <f>SUM(G117+G118+G121)</f>
        <v>3</v>
      </c>
      <c r="G112" s="55">
        <f>SUM(H117+F118+F121)</f>
        <v>0</v>
      </c>
      <c r="H112" s="55">
        <f>SUM(D117+E118+E121)</f>
        <v>0</v>
      </c>
      <c r="I112" s="55">
        <f>SUM(E117+D118+D121)</f>
        <v>0</v>
      </c>
      <c r="J112" s="56">
        <f>H112-I112</f>
        <v>0</v>
      </c>
      <c r="K112" s="50" t="s">
        <v>45</v>
      </c>
      <c r="L112" s="51" t="str">
        <f>IF(SUM(A110:A113)=12003,K112,VLOOKUP(LARGE($A$5:$A$8,3),A110:B113,2,FALSE))</f>
        <v>6C</v>
      </c>
      <c r="M112" s="92"/>
      <c r="N112" s="11">
        <f>N107+O112/100</f>
        <v>8.04</v>
      </c>
      <c r="O112" s="12">
        <v>4</v>
      </c>
      <c r="P112" s="13" t="str">
        <f t="shared" si="86"/>
        <v>8vi</v>
      </c>
      <c r="Q112" s="13" t="str">
        <f t="shared" si="87"/>
        <v>4A</v>
      </c>
      <c r="R112" s="13" t="str">
        <f t="shared" si="88"/>
        <v>4B</v>
      </c>
      <c r="S112" s="13">
        <f t="shared" si="89"/>
        <v>0</v>
      </c>
      <c r="T112" s="13">
        <f t="shared" si="90"/>
        <v>0</v>
      </c>
      <c r="U112" s="14">
        <f t="shared" si="91"/>
        <v>0</v>
      </c>
      <c r="V112" s="21"/>
      <c r="W112" s="102">
        <f t="shared" si="83"/>
      </c>
      <c r="X112" s="108">
        <f t="shared" si="84"/>
        <v>6.05</v>
      </c>
      <c r="Y112" s="109">
        <v>6</v>
      </c>
      <c r="Z112" s="109">
        <v>5</v>
      </c>
      <c r="AA112" s="110" t="s">
        <v>76</v>
      </c>
      <c r="AB112" s="111" t="str">
        <f t="shared" si="85"/>
        <v>Lo Presti A.</v>
      </c>
      <c r="AC112" s="112" t="str">
        <f t="shared" si="85"/>
        <v> Pisasale</v>
      </c>
      <c r="AD112" s="113"/>
      <c r="AE112" s="114"/>
      <c r="AF112" s="115" t="str">
        <f>B94</f>
        <v> Ielapi P.</v>
      </c>
      <c r="AG112" s="92"/>
      <c r="AH112" s="92"/>
    </row>
    <row r="113" spans="1:34" ht="13.5" thickBot="1">
      <c r="A113" s="44">
        <f>C113*1000+J113*50+H113+0.6</f>
        <v>3000.6</v>
      </c>
      <c r="B113" s="57" t="str">
        <f>Player!A31</f>
        <v> Pisasale</v>
      </c>
      <c r="C113" s="58">
        <f>3*E113+F113</f>
        <v>3</v>
      </c>
      <c r="D113" s="59">
        <f>SUM(E113:G113)</f>
        <v>3</v>
      </c>
      <c r="E113" s="59">
        <f>SUM(H117+H119+H120)</f>
        <v>0</v>
      </c>
      <c r="F113" s="59">
        <f>SUM(G117+G119+G120)</f>
        <v>3</v>
      </c>
      <c r="G113" s="60">
        <f>SUM(F117+F119+F120)</f>
        <v>0</v>
      </c>
      <c r="H113" s="60">
        <f>SUM(E117+E119+E120)</f>
        <v>0</v>
      </c>
      <c r="I113" s="60">
        <f>SUM(D117+D119+D120)</f>
        <v>0</v>
      </c>
      <c r="J113" s="61">
        <f>H113-I113</f>
        <v>0</v>
      </c>
      <c r="K113" s="62" t="s">
        <v>55</v>
      </c>
      <c r="L113" s="63" t="str">
        <f>IF(SUM(A110:A113)=12003,K113,VLOOKUP(LARGE($A$5:$A$8,4),A110:B113,2,FALSE))</f>
        <v>6D</v>
      </c>
      <c r="M113" s="92"/>
      <c r="N113" s="11">
        <f>N107+O113/100</f>
        <v>8.05</v>
      </c>
      <c r="O113" s="12">
        <v>5</v>
      </c>
      <c r="P113" s="13" t="str">
        <f t="shared" si="86"/>
        <v>8vi</v>
      </c>
      <c r="Q113" s="13" t="str">
        <f t="shared" si="87"/>
        <v>5A</v>
      </c>
      <c r="R113" s="13" t="str">
        <f t="shared" si="88"/>
        <v>3B</v>
      </c>
      <c r="S113" s="13">
        <f t="shared" si="89"/>
        <v>0</v>
      </c>
      <c r="T113" s="13">
        <f t="shared" si="90"/>
        <v>0</v>
      </c>
      <c r="U113" s="14">
        <f t="shared" si="91"/>
        <v>0</v>
      </c>
      <c r="V113" s="21"/>
      <c r="W113" s="103">
        <f t="shared" si="83"/>
      </c>
      <c r="X113" s="116">
        <f t="shared" si="84"/>
        <v>6.06</v>
      </c>
      <c r="Y113" s="117">
        <v>6</v>
      </c>
      <c r="Z113" s="117">
        <v>6</v>
      </c>
      <c r="AA113" s="118" t="s">
        <v>76</v>
      </c>
      <c r="AB113" s="119" t="str">
        <f t="shared" si="85"/>
        <v>La Torre F.</v>
      </c>
      <c r="AC113" s="120" t="str">
        <f t="shared" si="85"/>
        <v>Lo Cascio Giud.</v>
      </c>
      <c r="AD113" s="121"/>
      <c r="AE113" s="122"/>
      <c r="AF113" s="123" t="str">
        <f>B93</f>
        <v>Currò S.</v>
      </c>
      <c r="AG113" s="92"/>
      <c r="AH113" s="92"/>
    </row>
    <row r="114" spans="1:34" ht="13.5" thickBot="1">
      <c r="A114" s="64"/>
      <c r="B114" s="65"/>
      <c r="C114" s="66"/>
      <c r="D114" s="66"/>
      <c r="E114" s="66"/>
      <c r="F114" s="67"/>
      <c r="G114" s="67"/>
      <c r="H114" s="68"/>
      <c r="I114" s="66"/>
      <c r="J114" s="66"/>
      <c r="K114" s="69"/>
      <c r="L114" s="70"/>
      <c r="M114" s="92"/>
      <c r="N114" s="11">
        <f>N107+O114/100</f>
        <v>8.06</v>
      </c>
      <c r="O114" s="12">
        <v>6</v>
      </c>
      <c r="P114" s="13" t="str">
        <f t="shared" si="86"/>
        <v>8vi</v>
      </c>
      <c r="Q114" s="13" t="str">
        <f t="shared" si="87"/>
        <v>6A</v>
      </c>
      <c r="R114" s="13" t="str">
        <f t="shared" si="88"/>
        <v>2B</v>
      </c>
      <c r="S114" s="13">
        <f t="shared" si="89"/>
        <v>0</v>
      </c>
      <c r="T114" s="13">
        <f t="shared" si="90"/>
        <v>0</v>
      </c>
      <c r="U114" s="14">
        <f t="shared" si="91"/>
        <v>0</v>
      </c>
      <c r="V114" s="21"/>
      <c r="W114" s="71"/>
      <c r="X114" s="131"/>
      <c r="Z114" s="125"/>
      <c r="AA114" s="125"/>
      <c r="AB114" s="135"/>
      <c r="AC114" s="135"/>
      <c r="AD114" s="127"/>
      <c r="AE114" s="127"/>
      <c r="AF114" s="127"/>
      <c r="AG114" s="92"/>
      <c r="AH114" s="92"/>
    </row>
    <row r="115" spans="1:34" ht="13.5" thickBot="1">
      <c r="A115" s="72" t="s">
        <v>74</v>
      </c>
      <c r="B115" s="73" t="s">
        <v>74</v>
      </c>
      <c r="C115" s="169"/>
      <c r="D115" s="191" t="s">
        <v>11</v>
      </c>
      <c r="E115" s="192"/>
      <c r="F115" s="34"/>
      <c r="G115" s="75"/>
      <c r="H115" s="34"/>
      <c r="I115" s="191" t="s">
        <v>24</v>
      </c>
      <c r="J115" s="193"/>
      <c r="K115" s="191" t="s">
        <v>100</v>
      </c>
      <c r="L115" s="192"/>
      <c r="M115" s="92"/>
      <c r="N115" s="11">
        <f>N107+O115/100</f>
        <v>8.07</v>
      </c>
      <c r="O115" s="15">
        <v>7</v>
      </c>
      <c r="P115" s="13" t="str">
        <f t="shared" si="86"/>
        <v>8vi</v>
      </c>
      <c r="Q115" s="13" t="str">
        <f t="shared" si="87"/>
        <v>7A</v>
      </c>
      <c r="R115" s="13" t="str">
        <f t="shared" si="88"/>
        <v>1B</v>
      </c>
      <c r="S115" s="13">
        <f t="shared" si="89"/>
        <v>0</v>
      </c>
      <c r="T115" s="13">
        <f t="shared" si="90"/>
        <v>0</v>
      </c>
      <c r="U115" s="14">
        <f t="shared" si="91"/>
        <v>0</v>
      </c>
      <c r="V115" s="29"/>
      <c r="W115" s="21"/>
      <c r="Z115" s="132"/>
      <c r="AA115" s="132"/>
      <c r="AB115" s="136"/>
      <c r="AC115" s="136"/>
      <c r="AD115" s="132"/>
      <c r="AE115" s="132"/>
      <c r="AF115" s="132"/>
      <c r="AG115" s="92"/>
      <c r="AH115" s="92"/>
    </row>
    <row r="116" spans="1:34" ht="12.75">
      <c r="A116" s="76" t="str">
        <f>B110</f>
        <v>Lo Presti A.</v>
      </c>
      <c r="B116" s="77" t="str">
        <f>B111</f>
        <v>La Torre F.</v>
      </c>
      <c r="C116" s="78"/>
      <c r="D116" s="79">
        <f>AD108</f>
        <v>0</v>
      </c>
      <c r="E116" s="80">
        <f>AE108</f>
        <v>0</v>
      </c>
      <c r="F116" s="81">
        <f aca="true" t="shared" si="92" ref="F116:F121">IF(D116&gt;E116,1,0)</f>
        <v>0</v>
      </c>
      <c r="G116" s="81">
        <f aca="true" t="shared" si="93" ref="G116:G121">IF(D116=E116,1,0)</f>
        <v>1</v>
      </c>
      <c r="H116" s="81">
        <f aca="true" t="shared" si="94" ref="H116:H121">IF(D116&lt;E116,1,0)</f>
        <v>0</v>
      </c>
      <c r="I116" s="189" t="str">
        <f aca="true" t="shared" si="95" ref="I116:I121">AF108</f>
        <v>Murabito</v>
      </c>
      <c r="J116" s="190"/>
      <c r="K116" s="200"/>
      <c r="L116" s="201"/>
      <c r="M116" s="92"/>
      <c r="N116" s="11">
        <f>N107+O116/100</f>
        <v>8.08</v>
      </c>
      <c r="O116" s="12">
        <v>8</v>
      </c>
      <c r="P116" s="13" t="str">
        <f t="shared" si="86"/>
        <v>8vi</v>
      </c>
      <c r="Q116" s="13" t="str">
        <f t="shared" si="87"/>
        <v>8A</v>
      </c>
      <c r="R116" s="13" t="str">
        <f t="shared" si="88"/>
        <v>-</v>
      </c>
      <c r="S116" s="13">
        <f t="shared" si="89"/>
        <v>0</v>
      </c>
      <c r="T116" s="13">
        <f t="shared" si="90"/>
        <v>0</v>
      </c>
      <c r="U116" s="14">
        <f t="shared" si="91"/>
        <v>0</v>
      </c>
      <c r="V116" s="21"/>
      <c r="W116" s="21"/>
      <c r="Z116" s="134"/>
      <c r="AA116" s="134"/>
      <c r="AB116" s="134"/>
      <c r="AC116" s="134"/>
      <c r="AD116" s="134"/>
      <c r="AE116" s="134"/>
      <c r="AF116" s="134"/>
      <c r="AG116" s="92"/>
      <c r="AH116" s="92"/>
    </row>
    <row r="117" spans="1:32" ht="13.5" thickBot="1">
      <c r="A117" s="82" t="str">
        <f>B112</f>
        <v>Lo Cascio Giud.</v>
      </c>
      <c r="B117" s="83" t="str">
        <f>B113</f>
        <v> Pisasale</v>
      </c>
      <c r="C117" s="84"/>
      <c r="D117" s="58">
        <f>AD109</f>
        <v>0</v>
      </c>
      <c r="E117" s="85">
        <f>AE109</f>
        <v>0</v>
      </c>
      <c r="F117" s="81">
        <f t="shared" si="92"/>
        <v>0</v>
      </c>
      <c r="G117" s="81">
        <f t="shared" si="93"/>
        <v>1</v>
      </c>
      <c r="H117" s="81">
        <f t="shared" si="94"/>
        <v>0</v>
      </c>
      <c r="I117" s="187" t="str">
        <f t="shared" si="95"/>
        <v> Ielapi P.</v>
      </c>
      <c r="J117" s="188"/>
      <c r="K117" s="200"/>
      <c r="L117" s="201"/>
      <c r="N117" s="11">
        <f>N107+O117/100</f>
        <v>8.09</v>
      </c>
      <c r="O117" s="12">
        <v>9</v>
      </c>
      <c r="P117" s="13" t="str">
        <f t="shared" si="86"/>
        <v>-</v>
      </c>
      <c r="Q117" s="13" t="str">
        <f t="shared" si="87"/>
        <v>-</v>
      </c>
      <c r="R117" s="13" t="str">
        <f t="shared" si="88"/>
        <v>-</v>
      </c>
      <c r="S117" s="13" t="str">
        <f t="shared" si="89"/>
        <v>-</v>
      </c>
      <c r="T117" s="13" t="str">
        <f t="shared" si="90"/>
        <v>-</v>
      </c>
      <c r="U117" s="14" t="str">
        <f t="shared" si="91"/>
        <v>-</v>
      </c>
      <c r="V117" s="92"/>
      <c r="W117" s="21"/>
      <c r="Y117" s="131"/>
      <c r="Z117" s="137"/>
      <c r="AA117" s="137"/>
      <c r="AB117" s="138"/>
      <c r="AC117" s="138"/>
      <c r="AD117" s="127"/>
      <c r="AE117" s="127"/>
      <c r="AF117" s="137"/>
    </row>
    <row r="118" spans="1:34" s="29" customFormat="1" ht="13.5" customHeight="1">
      <c r="A118" s="86" t="str">
        <f>B110</f>
        <v>Lo Presti A.</v>
      </c>
      <c r="B118" s="87" t="str">
        <f>B112</f>
        <v>Lo Cascio Giud.</v>
      </c>
      <c r="C118" s="78"/>
      <c r="D118" s="79">
        <f>AD113</f>
        <v>0</v>
      </c>
      <c r="E118" s="80">
        <f>AE113</f>
        <v>0</v>
      </c>
      <c r="F118" s="81">
        <f t="shared" si="92"/>
        <v>0</v>
      </c>
      <c r="G118" s="81">
        <f t="shared" si="93"/>
        <v>1</v>
      </c>
      <c r="H118" s="81">
        <f t="shared" si="94"/>
        <v>0</v>
      </c>
      <c r="I118" s="194" t="str">
        <f t="shared" si="95"/>
        <v>Lo Cascio Gius.</v>
      </c>
      <c r="J118" s="195"/>
      <c r="K118" s="200"/>
      <c r="L118" s="201"/>
      <c r="M118" s="21"/>
      <c r="N118" s="11">
        <f>N107+O118/100</f>
        <v>8.1</v>
      </c>
      <c r="O118" s="12">
        <v>10</v>
      </c>
      <c r="P118" s="13" t="str">
        <f t="shared" si="86"/>
        <v>-</v>
      </c>
      <c r="Q118" s="13" t="str">
        <f t="shared" si="87"/>
        <v>-</v>
      </c>
      <c r="R118" s="13" t="str">
        <f t="shared" si="88"/>
        <v>-</v>
      </c>
      <c r="S118" s="13" t="str">
        <f t="shared" si="89"/>
        <v>-</v>
      </c>
      <c r="T118" s="13" t="str">
        <f t="shared" si="90"/>
        <v>-</v>
      </c>
      <c r="U118" s="14" t="str">
        <f t="shared" si="91"/>
        <v>-</v>
      </c>
      <c r="V118" s="21"/>
      <c r="W118" s="21"/>
      <c r="X118" s="128"/>
      <c r="Y118" s="131"/>
      <c r="Z118" s="125"/>
      <c r="AA118" s="125"/>
      <c r="AB118" s="135"/>
      <c r="AC118" s="135"/>
      <c r="AD118" s="127"/>
      <c r="AE118" s="127"/>
      <c r="AF118" s="127"/>
      <c r="AG118" s="21"/>
      <c r="AH118" s="21"/>
    </row>
    <row r="119" spans="1:32" ht="13.5" thickBot="1">
      <c r="A119" s="82" t="str">
        <f>B111</f>
        <v>La Torre F.</v>
      </c>
      <c r="B119" s="83" t="str">
        <f>B113</f>
        <v> Pisasale</v>
      </c>
      <c r="C119" s="84"/>
      <c r="D119" s="58">
        <f>AD114</f>
        <v>0</v>
      </c>
      <c r="E119" s="85">
        <f>AE114</f>
        <v>0</v>
      </c>
      <c r="F119" s="81">
        <f t="shared" si="92"/>
        <v>0</v>
      </c>
      <c r="G119" s="81">
        <f t="shared" si="93"/>
        <v>1</v>
      </c>
      <c r="H119" s="81">
        <f t="shared" si="94"/>
        <v>0</v>
      </c>
      <c r="I119" s="187" t="str">
        <f t="shared" si="95"/>
        <v>Currò S.</v>
      </c>
      <c r="J119" s="188"/>
      <c r="K119" s="200"/>
      <c r="L119" s="201"/>
      <c r="N119" s="11">
        <f>N107+O119/100</f>
        <v>8.11</v>
      </c>
      <c r="O119" s="15">
        <v>11</v>
      </c>
      <c r="P119" s="13" t="str">
        <f t="shared" si="86"/>
        <v>-</v>
      </c>
      <c r="Q119" s="13" t="str">
        <f t="shared" si="87"/>
        <v>-</v>
      </c>
      <c r="R119" s="13" t="str">
        <f t="shared" si="88"/>
        <v>-</v>
      </c>
      <c r="S119" s="13" t="str">
        <f t="shared" si="89"/>
        <v>-</v>
      </c>
      <c r="T119" s="13" t="str">
        <f t="shared" si="90"/>
        <v>-</v>
      </c>
      <c r="U119" s="14" t="str">
        <f t="shared" si="91"/>
        <v>-</v>
      </c>
      <c r="V119" s="21"/>
      <c r="W119" s="21"/>
      <c r="Y119" s="131"/>
      <c r="Z119" s="125"/>
      <c r="AA119" s="125"/>
      <c r="AB119" s="135"/>
      <c r="AC119" s="135"/>
      <c r="AD119" s="127"/>
      <c r="AE119" s="127"/>
      <c r="AF119" s="127"/>
    </row>
    <row r="120" spans="1:34" s="92" customFormat="1" ht="13.5" thickBot="1">
      <c r="A120" s="86" t="str">
        <f>B110</f>
        <v>Lo Presti A.</v>
      </c>
      <c r="B120" s="87" t="str">
        <f>B113</f>
        <v> Pisasale</v>
      </c>
      <c r="C120" s="78"/>
      <c r="D120" s="79">
        <f>AD118</f>
        <v>0</v>
      </c>
      <c r="E120" s="80">
        <f>AE118</f>
        <v>0</v>
      </c>
      <c r="F120" s="81">
        <f t="shared" si="92"/>
        <v>0</v>
      </c>
      <c r="G120" s="81">
        <f t="shared" si="93"/>
        <v>1</v>
      </c>
      <c r="H120" s="81">
        <f t="shared" si="94"/>
        <v>0</v>
      </c>
      <c r="I120" s="194" t="str">
        <f t="shared" si="95"/>
        <v> Ielapi P.</v>
      </c>
      <c r="J120" s="195"/>
      <c r="K120" s="200"/>
      <c r="L120" s="201"/>
      <c r="M120" s="21"/>
      <c r="N120" s="16">
        <f>N107+O120/100</f>
        <v>8.12</v>
      </c>
      <c r="O120" s="17">
        <v>12</v>
      </c>
      <c r="P120" s="18" t="str">
        <f t="shared" si="86"/>
        <v>-</v>
      </c>
      <c r="Q120" s="18" t="str">
        <f t="shared" si="87"/>
        <v>-</v>
      </c>
      <c r="R120" s="18" t="str">
        <f t="shared" si="88"/>
        <v>-</v>
      </c>
      <c r="S120" s="18" t="str">
        <f t="shared" si="89"/>
        <v>-</v>
      </c>
      <c r="T120" s="18" t="str">
        <f t="shared" si="90"/>
        <v>-</v>
      </c>
      <c r="U120" s="19" t="str">
        <f t="shared" si="91"/>
        <v>-</v>
      </c>
      <c r="V120" s="21"/>
      <c r="W120" s="21"/>
      <c r="X120" s="128"/>
      <c r="Y120" s="131"/>
      <c r="Z120" s="125"/>
      <c r="AA120" s="125"/>
      <c r="AB120" s="132"/>
      <c r="AC120" s="132"/>
      <c r="AD120" s="133"/>
      <c r="AE120" s="133"/>
      <c r="AF120" s="132"/>
      <c r="AG120" s="21"/>
      <c r="AH120" s="21"/>
    </row>
    <row r="121" spans="1:32" ht="13.5" thickBot="1">
      <c r="A121" s="82" t="str">
        <f>B111</f>
        <v>La Torre F.</v>
      </c>
      <c r="B121" s="83" t="str">
        <f>B112</f>
        <v>Lo Cascio Giud.</v>
      </c>
      <c r="C121" s="84"/>
      <c r="D121" s="58">
        <f>AD119</f>
        <v>0</v>
      </c>
      <c r="E121" s="85">
        <f>AE119</f>
        <v>0</v>
      </c>
      <c r="F121" s="81">
        <f t="shared" si="92"/>
        <v>0</v>
      </c>
      <c r="G121" s="81">
        <f t="shared" si="93"/>
        <v>1</v>
      </c>
      <c r="H121" s="81">
        <f t="shared" si="94"/>
        <v>0</v>
      </c>
      <c r="I121" s="187" t="str">
        <f t="shared" si="95"/>
        <v>Currò S.</v>
      </c>
      <c r="J121" s="188"/>
      <c r="K121" s="202"/>
      <c r="L121" s="203"/>
      <c r="N121" s="20"/>
      <c r="Q121" s="21"/>
      <c r="R121" s="21"/>
      <c r="V121" s="21"/>
      <c r="W121" s="21"/>
      <c r="Y121" s="131"/>
      <c r="Z121" s="125"/>
      <c r="AA121" s="125"/>
      <c r="AB121" s="132"/>
      <c r="AC121" s="132"/>
      <c r="AD121" s="133"/>
      <c r="AE121" s="133"/>
      <c r="AF121" s="132"/>
    </row>
    <row r="122" spans="1:32" ht="13.5" thickBot="1">
      <c r="A122" s="89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1"/>
      <c r="N122" s="1">
        <v>9</v>
      </c>
      <c r="O122" s="207" t="s">
        <v>79</v>
      </c>
      <c r="P122" s="208"/>
      <c r="Q122" s="208"/>
      <c r="R122" s="208"/>
      <c r="S122" s="208"/>
      <c r="T122" s="208"/>
      <c r="U122" s="209"/>
      <c r="V122" s="21"/>
      <c r="W122" s="21"/>
      <c r="Z122" s="125"/>
      <c r="AA122" s="125"/>
      <c r="AB122" s="132"/>
      <c r="AC122" s="132"/>
      <c r="AD122" s="133"/>
      <c r="AE122" s="133"/>
      <c r="AF122" s="132"/>
    </row>
    <row r="123" spans="13:34" ht="13.5" thickBot="1">
      <c r="M123" s="29"/>
      <c r="N123" s="22" t="s">
        <v>80</v>
      </c>
      <c r="O123" s="3" t="s">
        <v>81</v>
      </c>
      <c r="P123" s="3" t="s">
        <v>82</v>
      </c>
      <c r="Q123" s="4" t="s">
        <v>83</v>
      </c>
      <c r="R123" s="4" t="s">
        <v>84</v>
      </c>
      <c r="S123" s="5" t="s">
        <v>85</v>
      </c>
      <c r="T123" s="5"/>
      <c r="U123" s="3" t="s">
        <v>24</v>
      </c>
      <c r="V123" s="92"/>
      <c r="W123" s="21"/>
      <c r="Z123" s="125"/>
      <c r="AA123" s="125"/>
      <c r="AB123" s="132"/>
      <c r="AC123" s="132"/>
      <c r="AD123" s="133"/>
      <c r="AE123" s="133"/>
      <c r="AF123" s="132"/>
      <c r="AG123" s="29"/>
      <c r="AH123" s="29"/>
    </row>
    <row r="124" spans="14:32" ht="13.5" thickBot="1">
      <c r="N124" s="6">
        <f>N122+O124/100</f>
        <v>9.01</v>
      </c>
      <c r="O124" s="7">
        <v>1</v>
      </c>
      <c r="P124" s="8" t="str">
        <f aca="true" t="shared" si="96" ref="P124:P135">_xlfn.IFERROR(VLOOKUP(N124,$X:$AF,4,FALSE),"-")</f>
        <v>4ti</v>
      </c>
      <c r="Q124" s="8">
        <f aca="true" t="shared" si="97" ref="Q124:Q135">_xlfn.IFERROR(VLOOKUP(N124,$X:$AF,5,FALSE),"-")</f>
      </c>
      <c r="R124" s="9">
        <f aca="true" t="shared" si="98" ref="R124:R135">_xlfn.IFERROR(VLOOKUP(N124,$X:$AF,6,FALSE),"-")</f>
      </c>
      <c r="S124" s="9">
        <f aca="true" t="shared" si="99" ref="S124:S135">_xlfn.IFERROR(VLOOKUP(N124,$X:$AF,7,FALSE),"-")</f>
        <v>0</v>
      </c>
      <c r="T124" s="9">
        <f aca="true" t="shared" si="100" ref="T124:T135">_xlfn.IFERROR(VLOOKUP(N124,$X:$AF,8,FALSE),"-")</f>
        <v>0</v>
      </c>
      <c r="U124" s="10">
        <f aca="true" t="shared" si="101" ref="U124:U135">_xlfn.IFERROR(VLOOKUP(N124,$X:$AF,9,FALSE),"-")</f>
        <v>0</v>
      </c>
      <c r="V124" s="21"/>
      <c r="W124" s="21"/>
      <c r="Z124" s="125"/>
      <c r="AA124" s="125"/>
      <c r="AB124" s="132"/>
      <c r="AC124" s="132"/>
      <c r="AD124" s="133"/>
      <c r="AE124" s="133"/>
      <c r="AF124" s="132"/>
    </row>
    <row r="125" spans="1:34" ht="13.5" thickBot="1">
      <c r="A125" s="26" t="s">
        <v>17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8"/>
      <c r="M125" s="92"/>
      <c r="N125" s="11">
        <f>N122+O125/100</f>
        <v>9.02</v>
      </c>
      <c r="O125" s="12">
        <v>2</v>
      </c>
      <c r="P125" s="13" t="str">
        <f t="shared" si="96"/>
        <v>4ti</v>
      </c>
      <c r="Q125" s="13">
        <f t="shared" si="97"/>
      </c>
      <c r="R125" s="13">
        <f t="shared" si="98"/>
      </c>
      <c r="S125" s="13">
        <f t="shared" si="99"/>
        <v>0</v>
      </c>
      <c r="T125" s="13">
        <f t="shared" si="100"/>
        <v>0</v>
      </c>
      <c r="U125" s="14">
        <f t="shared" si="101"/>
        <v>0</v>
      </c>
      <c r="V125" s="21"/>
      <c r="W125" s="101" t="str">
        <f>IF(COUNTIF(X:X,X125)&gt;1,"X","")</f>
        <v>X</v>
      </c>
      <c r="X125" s="105"/>
      <c r="Y125" s="105"/>
      <c r="Z125" s="197" t="str">
        <f>"PARTITE "&amp;A125</f>
        <v>PARTITE GIRONE 7</v>
      </c>
      <c r="AA125" s="198"/>
      <c r="AB125" s="198"/>
      <c r="AC125" s="198"/>
      <c r="AD125" s="198"/>
      <c r="AE125" s="198"/>
      <c r="AF125" s="199"/>
      <c r="AG125" s="92"/>
      <c r="AH125" s="92"/>
    </row>
    <row r="126" spans="1:34" s="92" customFormat="1" ht="13.5" thickBot="1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/>
      <c r="M126" s="21"/>
      <c r="N126" s="11">
        <f>N122+O126/100</f>
        <v>9.03</v>
      </c>
      <c r="O126" s="12">
        <v>3</v>
      </c>
      <c r="P126" s="13" t="str">
        <f t="shared" si="96"/>
        <v>4ti</v>
      </c>
      <c r="Q126" s="13">
        <f t="shared" si="97"/>
      </c>
      <c r="R126" s="13">
        <f t="shared" si="98"/>
      </c>
      <c r="S126" s="13">
        <f t="shared" si="99"/>
        <v>0</v>
      </c>
      <c r="T126" s="13">
        <f t="shared" si="100"/>
        <v>0</v>
      </c>
      <c r="U126" s="14">
        <f t="shared" si="101"/>
        <v>0</v>
      </c>
      <c r="V126" s="21"/>
      <c r="W126" s="102"/>
      <c r="X126" s="106" t="s">
        <v>80</v>
      </c>
      <c r="Y126" s="106" t="s">
        <v>78</v>
      </c>
      <c r="Z126" s="106" t="s">
        <v>23</v>
      </c>
      <c r="AA126" s="106" t="s">
        <v>35</v>
      </c>
      <c r="AB126" s="107" t="s">
        <v>74</v>
      </c>
      <c r="AC126" s="107" t="s">
        <v>74</v>
      </c>
      <c r="AD126" s="205" t="s">
        <v>11</v>
      </c>
      <c r="AE126" s="206"/>
      <c r="AF126" s="106" t="s">
        <v>24</v>
      </c>
      <c r="AG126" s="21"/>
      <c r="AH126" s="21"/>
    </row>
    <row r="127" spans="1:34" s="92" customFormat="1" ht="13.5" thickBot="1">
      <c r="A127" s="33"/>
      <c r="B127" s="34"/>
      <c r="C127" s="35"/>
      <c r="D127" s="35"/>
      <c r="E127" s="35"/>
      <c r="F127" s="35"/>
      <c r="G127" s="36"/>
      <c r="H127" s="36"/>
      <c r="I127" s="35"/>
      <c r="J127" s="35"/>
      <c r="K127" s="35"/>
      <c r="L127" s="37"/>
      <c r="M127" s="21"/>
      <c r="N127" s="11">
        <f>N122+O127/100</f>
        <v>9.04</v>
      </c>
      <c r="O127" s="12">
        <v>4</v>
      </c>
      <c r="P127" s="13" t="str">
        <f t="shared" si="96"/>
        <v>4ti</v>
      </c>
      <c r="Q127" s="13">
        <f t="shared" si="97"/>
      </c>
      <c r="R127" s="13">
        <f t="shared" si="98"/>
      </c>
      <c r="S127" s="13">
        <f t="shared" si="99"/>
        <v>0</v>
      </c>
      <c r="T127" s="13">
        <f t="shared" si="100"/>
        <v>0</v>
      </c>
      <c r="U127" s="14">
        <f t="shared" si="101"/>
        <v>0</v>
      </c>
      <c r="V127" s="21"/>
      <c r="W127" s="102">
        <f aca="true" t="shared" si="102" ref="W127:W132">IF(COUNTIF(X$1:X$65536,X127)&gt;1,"X","")</f>
      </c>
      <c r="X127" s="108">
        <f aca="true" t="shared" si="103" ref="X127:X132">Y127+Z127/100</f>
        <v>1.07</v>
      </c>
      <c r="Y127" s="109">
        <v>1</v>
      </c>
      <c r="Z127" s="109">
        <v>7</v>
      </c>
      <c r="AA127" s="110" t="s">
        <v>2</v>
      </c>
      <c r="AB127" s="111" t="str">
        <f aca="true" t="shared" si="104" ref="AB127:AC132">A135</f>
        <v>Gissara C.</v>
      </c>
      <c r="AC127" s="112" t="str">
        <f t="shared" si="104"/>
        <v>Sciacca</v>
      </c>
      <c r="AD127" s="113"/>
      <c r="AE127" s="114"/>
      <c r="AF127" s="115" t="str">
        <f>B148</f>
        <v>Cortese</v>
      </c>
      <c r="AG127" s="21"/>
      <c r="AH127" s="21"/>
    </row>
    <row r="128" spans="1:34" s="92" customFormat="1" ht="13.5" thickBot="1">
      <c r="A128" s="33"/>
      <c r="B128" s="38" t="s">
        <v>74</v>
      </c>
      <c r="C128" s="39" t="s">
        <v>1</v>
      </c>
      <c r="D128" s="40" t="s">
        <v>2</v>
      </c>
      <c r="E128" s="40" t="s">
        <v>3</v>
      </c>
      <c r="F128" s="41" t="s">
        <v>4</v>
      </c>
      <c r="G128" s="41" t="s">
        <v>5</v>
      </c>
      <c r="H128" s="41" t="s">
        <v>6</v>
      </c>
      <c r="I128" s="40" t="s">
        <v>7</v>
      </c>
      <c r="J128" s="42" t="s">
        <v>8</v>
      </c>
      <c r="K128" s="43"/>
      <c r="L128" s="38" t="s">
        <v>99</v>
      </c>
      <c r="M128" s="21"/>
      <c r="N128" s="11">
        <f>N122+O128/100</f>
        <v>9.05</v>
      </c>
      <c r="O128" s="12">
        <v>5</v>
      </c>
      <c r="P128" s="13" t="str">
        <f t="shared" si="96"/>
        <v>F4ti</v>
      </c>
      <c r="Q128" s="13" t="str">
        <f t="shared" si="97"/>
        <v>1C</v>
      </c>
      <c r="R128" s="13">
        <f t="shared" si="98"/>
        <v>0</v>
      </c>
      <c r="S128" s="13">
        <f t="shared" si="99"/>
        <v>0</v>
      </c>
      <c r="T128" s="13">
        <f t="shared" si="100"/>
        <v>0</v>
      </c>
      <c r="U128" s="14" t="str">
        <f t="shared" si="101"/>
        <v>-</v>
      </c>
      <c r="V128" s="21"/>
      <c r="W128" s="102">
        <f t="shared" si="102"/>
      </c>
      <c r="X128" s="116">
        <f t="shared" si="103"/>
        <v>1.08</v>
      </c>
      <c r="Y128" s="117">
        <v>1</v>
      </c>
      <c r="Z128" s="117">
        <v>8</v>
      </c>
      <c r="AA128" s="118" t="s">
        <v>2</v>
      </c>
      <c r="AB128" s="119" t="str">
        <f t="shared" si="104"/>
        <v>Squaddara F.</v>
      </c>
      <c r="AC128" s="120" t="str">
        <f t="shared" si="104"/>
        <v> Trimboli</v>
      </c>
      <c r="AD128" s="121"/>
      <c r="AE128" s="122"/>
      <c r="AF128" s="123" t="str">
        <f>B151</f>
        <v>Lo Presti R.</v>
      </c>
      <c r="AG128" s="21"/>
      <c r="AH128" s="21"/>
    </row>
    <row r="129" spans="1:34" s="92" customFormat="1" ht="12.75">
      <c r="A129" s="44">
        <f>C129*1000+J129*50+H129+0.9</f>
        <v>3000.9</v>
      </c>
      <c r="B129" s="45" t="str">
        <f>Player!A7</f>
        <v>Gissara C.</v>
      </c>
      <c r="C129" s="46">
        <f>3*E129+F129</f>
        <v>3</v>
      </c>
      <c r="D129" s="47">
        <f>SUM(E129:G129)</f>
        <v>3</v>
      </c>
      <c r="E129" s="47">
        <f>SUM(F135+F137+F139)</f>
        <v>0</v>
      </c>
      <c r="F129" s="48">
        <f>SUM(G135+G137+G139)</f>
        <v>3</v>
      </c>
      <c r="G129" s="48">
        <f>SUM(H135+H137+H139)</f>
        <v>0</v>
      </c>
      <c r="H129" s="48">
        <f>SUM(D135+D137+D139)</f>
        <v>0</v>
      </c>
      <c r="I129" s="47">
        <f>SUM(E135+E137+E139)</f>
        <v>0</v>
      </c>
      <c r="J129" s="49">
        <f>H129-I129</f>
        <v>0</v>
      </c>
      <c r="K129" s="50" t="s">
        <v>46</v>
      </c>
      <c r="L129" s="51" t="str">
        <f>IF(SUM(A129:A132)=12003,K129,VLOOKUP(LARGE($A$5:$A$8,1),A129:B132,2,FALSE))</f>
        <v>7A</v>
      </c>
      <c r="M129" s="21"/>
      <c r="N129" s="11">
        <f>N122+O129/100</f>
        <v>9.06</v>
      </c>
      <c r="O129" s="12">
        <v>6</v>
      </c>
      <c r="P129" s="13" t="str">
        <f t="shared" si="96"/>
        <v>F4ti</v>
      </c>
      <c r="Q129" s="13" t="str">
        <f t="shared" si="97"/>
        <v>2C</v>
      </c>
      <c r="R129" s="13">
        <f t="shared" si="98"/>
        <v>0</v>
      </c>
      <c r="S129" s="13">
        <f t="shared" si="99"/>
        <v>0</v>
      </c>
      <c r="T129" s="13">
        <f t="shared" si="100"/>
        <v>0</v>
      </c>
      <c r="U129" s="14" t="str">
        <f t="shared" si="101"/>
        <v>-</v>
      </c>
      <c r="V129" s="21"/>
      <c r="W129" s="102">
        <f t="shared" si="102"/>
      </c>
      <c r="X129" s="108">
        <f t="shared" si="103"/>
        <v>3.07</v>
      </c>
      <c r="Y129" s="109">
        <v>3</v>
      </c>
      <c r="Z129" s="109">
        <v>7</v>
      </c>
      <c r="AA129" s="110" t="s">
        <v>2</v>
      </c>
      <c r="AB129" s="111" t="str">
        <f t="shared" si="104"/>
        <v>Gissara C.</v>
      </c>
      <c r="AC129" s="112" t="str">
        <f t="shared" si="104"/>
        <v>Squaddara F.</v>
      </c>
      <c r="AD129" s="113"/>
      <c r="AE129" s="114"/>
      <c r="AF129" s="115" t="str">
        <f>B149</f>
        <v>Mandanici</v>
      </c>
      <c r="AG129" s="21"/>
      <c r="AH129" s="21"/>
    </row>
    <row r="130" spans="1:34" s="92" customFormat="1" ht="13.5" thickBot="1">
      <c r="A130" s="44">
        <f>C130*1000+J130*50+H130+0.8</f>
        <v>3000.8</v>
      </c>
      <c r="B130" s="52" t="str">
        <f>Player!A12</f>
        <v>Sciacca</v>
      </c>
      <c r="C130" s="53">
        <f>3*E130+F130</f>
        <v>3</v>
      </c>
      <c r="D130" s="54">
        <f>SUM(E130:G130)</f>
        <v>3</v>
      </c>
      <c r="E130" s="54">
        <f>SUM(H135+F138+F140)</f>
        <v>0</v>
      </c>
      <c r="F130" s="55">
        <f>SUM(G135+G138+G140)</f>
        <v>3</v>
      </c>
      <c r="G130" s="55">
        <f>SUM(F135+H138+H140)</f>
        <v>0</v>
      </c>
      <c r="H130" s="55">
        <f>SUM(E135+D138+D140)</f>
        <v>0</v>
      </c>
      <c r="I130" s="55">
        <f>SUM(D135+E138+E140)</f>
        <v>0</v>
      </c>
      <c r="J130" s="56">
        <f>H130-I130</f>
        <v>0</v>
      </c>
      <c r="K130" s="50" t="s">
        <v>47</v>
      </c>
      <c r="L130" s="51" t="str">
        <f>IF(SUM(A129:A132)=12003,K130,VLOOKUP(LARGE($A$5:$A$8,2),A129:B132,2,FALSE))</f>
        <v>7B</v>
      </c>
      <c r="M130" s="21"/>
      <c r="N130" s="11">
        <f>N122+O130/100</f>
        <v>9.07</v>
      </c>
      <c r="O130" s="15">
        <v>7</v>
      </c>
      <c r="P130" s="13" t="str">
        <f t="shared" si="96"/>
        <v>F4ti</v>
      </c>
      <c r="Q130" s="13" t="str">
        <f t="shared" si="97"/>
        <v>3C</v>
      </c>
      <c r="R130" s="13">
        <f t="shared" si="98"/>
        <v>0</v>
      </c>
      <c r="S130" s="13">
        <f t="shared" si="99"/>
        <v>0</v>
      </c>
      <c r="T130" s="13">
        <f t="shared" si="100"/>
        <v>0</v>
      </c>
      <c r="U130" s="14" t="str">
        <f t="shared" si="101"/>
        <v>-</v>
      </c>
      <c r="V130" s="21"/>
      <c r="W130" s="102">
        <f t="shared" si="102"/>
      </c>
      <c r="X130" s="116">
        <f t="shared" si="103"/>
        <v>3.08</v>
      </c>
      <c r="Y130" s="117">
        <v>3</v>
      </c>
      <c r="Z130" s="117">
        <v>8</v>
      </c>
      <c r="AA130" s="118" t="s">
        <v>2</v>
      </c>
      <c r="AB130" s="119" t="str">
        <f t="shared" si="104"/>
        <v>Sciacca</v>
      </c>
      <c r="AC130" s="120" t="str">
        <f t="shared" si="104"/>
        <v> Trimboli</v>
      </c>
      <c r="AD130" s="121"/>
      <c r="AE130" s="122"/>
      <c r="AF130" s="123" t="str">
        <f>B150</f>
        <v>Cannavò</v>
      </c>
      <c r="AG130" s="21"/>
      <c r="AH130" s="21"/>
    </row>
    <row r="131" spans="1:34" ht="12.75">
      <c r="A131" s="44">
        <f>C131*1000+J131*50+H131+0.7</f>
        <v>3000.7</v>
      </c>
      <c r="B131" s="52" t="str">
        <f>Player!A25</f>
        <v>Squaddara F.</v>
      </c>
      <c r="C131" s="53">
        <f>3*E131+F131</f>
        <v>3</v>
      </c>
      <c r="D131" s="54">
        <f>SUM(E131:G131)</f>
        <v>3</v>
      </c>
      <c r="E131" s="54">
        <f>SUM(F136+H137+H140)</f>
        <v>0</v>
      </c>
      <c r="F131" s="55">
        <f>SUM(G136+G137+G140)</f>
        <v>3</v>
      </c>
      <c r="G131" s="55">
        <f>SUM(H136+F137+F140)</f>
        <v>0</v>
      </c>
      <c r="H131" s="55">
        <f>SUM(D136+E137+E140)</f>
        <v>0</v>
      </c>
      <c r="I131" s="55">
        <f>SUM(E136+D137+D140)</f>
        <v>0</v>
      </c>
      <c r="J131" s="56">
        <f>H131-I131</f>
        <v>0</v>
      </c>
      <c r="K131" s="50" t="s">
        <v>48</v>
      </c>
      <c r="L131" s="51" t="str">
        <f>IF(SUM(A129:A132)=12003,K131,VLOOKUP(LARGE($A$5:$A$8,3),A129:B132,2,FALSE))</f>
        <v>7C</v>
      </c>
      <c r="M131" s="92"/>
      <c r="N131" s="11">
        <f>N122+O131/100</f>
        <v>9.08</v>
      </c>
      <c r="O131" s="12">
        <v>8</v>
      </c>
      <c r="P131" s="13" t="str">
        <f t="shared" si="96"/>
        <v>F4ti</v>
      </c>
      <c r="Q131" s="13" t="str">
        <f t="shared" si="97"/>
        <v>4C</v>
      </c>
      <c r="R131" s="13">
        <f t="shared" si="98"/>
        <v>0</v>
      </c>
      <c r="S131" s="13">
        <f t="shared" si="99"/>
        <v>0</v>
      </c>
      <c r="T131" s="13">
        <f t="shared" si="100"/>
        <v>0</v>
      </c>
      <c r="U131" s="14" t="str">
        <f t="shared" si="101"/>
        <v>-</v>
      </c>
      <c r="V131" s="21"/>
      <c r="W131" s="102">
        <f t="shared" si="102"/>
      </c>
      <c r="X131" s="108">
        <f t="shared" si="103"/>
        <v>5.07</v>
      </c>
      <c r="Y131" s="109">
        <v>5</v>
      </c>
      <c r="Z131" s="109">
        <v>7</v>
      </c>
      <c r="AA131" s="110" t="s">
        <v>2</v>
      </c>
      <c r="AB131" s="111" t="str">
        <f t="shared" si="104"/>
        <v>Gissara C.</v>
      </c>
      <c r="AC131" s="112" t="str">
        <f t="shared" si="104"/>
        <v> Trimboli</v>
      </c>
      <c r="AD131" s="113"/>
      <c r="AE131" s="114"/>
      <c r="AF131" s="115" t="str">
        <f>B151</f>
        <v>Lo Presti R.</v>
      </c>
      <c r="AG131" s="92"/>
      <c r="AH131" s="92"/>
    </row>
    <row r="132" spans="1:34" ht="13.5" thickBot="1">
      <c r="A132" s="44">
        <f>C132*1000+J132*50+H132+0.6</f>
        <v>3000.6</v>
      </c>
      <c r="B132" s="57" t="str">
        <f>Player!A30</f>
        <v> Trimboli</v>
      </c>
      <c r="C132" s="58">
        <f>3*E132+F132</f>
        <v>3</v>
      </c>
      <c r="D132" s="59">
        <f>SUM(E132:G132)</f>
        <v>3</v>
      </c>
      <c r="E132" s="59">
        <f>SUM(H136+H138+H139)</f>
        <v>0</v>
      </c>
      <c r="F132" s="59">
        <f>SUM(G136+G138+G139)</f>
        <v>3</v>
      </c>
      <c r="G132" s="60">
        <f>SUM(F136+F138+F139)</f>
        <v>0</v>
      </c>
      <c r="H132" s="60">
        <f>SUM(E136+E138+E139)</f>
        <v>0</v>
      </c>
      <c r="I132" s="60">
        <f>SUM(D136+D138+D139)</f>
        <v>0</v>
      </c>
      <c r="J132" s="61">
        <f>H132-I132</f>
        <v>0</v>
      </c>
      <c r="K132" s="62" t="s">
        <v>62</v>
      </c>
      <c r="L132" s="63" t="str">
        <f>IF(SUM(A129:A132)=12003,K132,VLOOKUP(LARGE($A$5:$A$8,4),A129:B132,2,FALSE))</f>
        <v>7D</v>
      </c>
      <c r="M132" s="92"/>
      <c r="N132" s="11">
        <f>N122+O132/100</f>
        <v>9.09</v>
      </c>
      <c r="O132" s="12">
        <v>9</v>
      </c>
      <c r="P132" s="13" t="str">
        <f t="shared" si="96"/>
        <v>-</v>
      </c>
      <c r="Q132" s="13" t="str">
        <f t="shared" si="97"/>
        <v>-</v>
      </c>
      <c r="R132" s="13" t="str">
        <f t="shared" si="98"/>
        <v>-</v>
      </c>
      <c r="S132" s="13" t="str">
        <f t="shared" si="99"/>
        <v>-</v>
      </c>
      <c r="T132" s="13" t="str">
        <f t="shared" si="100"/>
        <v>-</v>
      </c>
      <c r="U132" s="14" t="str">
        <f t="shared" si="101"/>
        <v>-</v>
      </c>
      <c r="V132" s="21"/>
      <c r="W132" s="103">
        <f t="shared" si="102"/>
      </c>
      <c r="X132" s="116">
        <f t="shared" si="103"/>
        <v>5.08</v>
      </c>
      <c r="Y132" s="117">
        <v>5</v>
      </c>
      <c r="Z132" s="117">
        <v>8</v>
      </c>
      <c r="AA132" s="118" t="s">
        <v>2</v>
      </c>
      <c r="AB132" s="119" t="str">
        <f t="shared" si="104"/>
        <v>Sciacca</v>
      </c>
      <c r="AC132" s="120" t="str">
        <f t="shared" si="104"/>
        <v>Squaddara F.</v>
      </c>
      <c r="AD132" s="121"/>
      <c r="AE132" s="122"/>
      <c r="AF132" s="123" t="str">
        <f>B150</f>
        <v>Cannavò</v>
      </c>
      <c r="AG132" s="92"/>
      <c r="AH132" s="92"/>
    </row>
    <row r="133" spans="1:34" ht="13.5" thickBot="1">
      <c r="A133" s="64"/>
      <c r="B133" s="65"/>
      <c r="C133" s="66"/>
      <c r="D133" s="66"/>
      <c r="E133" s="66"/>
      <c r="F133" s="67"/>
      <c r="G133" s="67"/>
      <c r="H133" s="68"/>
      <c r="I133" s="66"/>
      <c r="J133" s="66"/>
      <c r="K133" s="69"/>
      <c r="L133" s="70"/>
      <c r="M133" s="92"/>
      <c r="N133" s="11">
        <f>N122+O133/100</f>
        <v>9.1</v>
      </c>
      <c r="O133" s="12">
        <v>10</v>
      </c>
      <c r="P133" s="13" t="str">
        <f t="shared" si="96"/>
        <v>-</v>
      </c>
      <c r="Q133" s="13" t="str">
        <f t="shared" si="97"/>
        <v>-</v>
      </c>
      <c r="R133" s="13" t="str">
        <f t="shared" si="98"/>
        <v>-</v>
      </c>
      <c r="S133" s="13" t="str">
        <f t="shared" si="99"/>
        <v>-</v>
      </c>
      <c r="T133" s="13" t="str">
        <f t="shared" si="100"/>
        <v>-</v>
      </c>
      <c r="U133" s="14" t="str">
        <f t="shared" si="101"/>
        <v>-</v>
      </c>
      <c r="V133" s="21"/>
      <c r="W133" s="71"/>
      <c r="X133" s="131"/>
      <c r="Y133" s="124"/>
      <c r="Z133" s="125"/>
      <c r="AA133" s="125"/>
      <c r="AB133" s="126"/>
      <c r="AC133" s="126"/>
      <c r="AD133" s="127"/>
      <c r="AE133" s="127"/>
      <c r="AF133" s="126"/>
      <c r="AG133" s="92"/>
      <c r="AH133" s="92"/>
    </row>
    <row r="134" spans="1:34" ht="13.5" thickBot="1">
      <c r="A134" s="72" t="s">
        <v>74</v>
      </c>
      <c r="B134" s="73" t="s">
        <v>74</v>
      </c>
      <c r="C134" s="169"/>
      <c r="D134" s="191" t="s">
        <v>11</v>
      </c>
      <c r="E134" s="192"/>
      <c r="F134" s="34"/>
      <c r="G134" s="75"/>
      <c r="H134" s="34"/>
      <c r="I134" s="191" t="s">
        <v>24</v>
      </c>
      <c r="J134" s="193"/>
      <c r="K134" s="191" t="s">
        <v>100</v>
      </c>
      <c r="L134" s="192"/>
      <c r="M134" s="92"/>
      <c r="N134" s="11">
        <f>N122+O134/100</f>
        <v>9.11</v>
      </c>
      <c r="O134" s="15">
        <v>11</v>
      </c>
      <c r="P134" s="13" t="str">
        <f t="shared" si="96"/>
        <v>-</v>
      </c>
      <c r="Q134" s="13" t="str">
        <f t="shared" si="97"/>
        <v>-</v>
      </c>
      <c r="R134" s="13" t="str">
        <f t="shared" si="98"/>
        <v>-</v>
      </c>
      <c r="S134" s="13" t="str">
        <f t="shared" si="99"/>
        <v>-</v>
      </c>
      <c r="T134" s="13" t="str">
        <f t="shared" si="100"/>
        <v>-</v>
      </c>
      <c r="U134" s="14" t="str">
        <f t="shared" si="101"/>
        <v>-</v>
      </c>
      <c r="V134" s="29"/>
      <c r="W134" s="21"/>
      <c r="Z134" s="125"/>
      <c r="AA134" s="125"/>
      <c r="AB134" s="126"/>
      <c r="AC134" s="126"/>
      <c r="AD134" s="127"/>
      <c r="AE134" s="127"/>
      <c r="AF134" s="126"/>
      <c r="AG134" s="92"/>
      <c r="AH134" s="92"/>
    </row>
    <row r="135" spans="1:34" ht="13.5" thickBot="1">
      <c r="A135" s="76" t="str">
        <f>B129</f>
        <v>Gissara C.</v>
      </c>
      <c r="B135" s="77" t="str">
        <f>B130</f>
        <v>Sciacca</v>
      </c>
      <c r="C135" s="78"/>
      <c r="D135" s="79">
        <f>AD127</f>
        <v>0</v>
      </c>
      <c r="E135" s="80">
        <f>AE127</f>
        <v>0</v>
      </c>
      <c r="F135" s="81">
        <f aca="true" t="shared" si="105" ref="F135:F140">IF(D135&gt;E135,1,0)</f>
        <v>0</v>
      </c>
      <c r="G135" s="81">
        <f aca="true" t="shared" si="106" ref="G135:G140">IF(D135=E135,1,0)</f>
        <v>1</v>
      </c>
      <c r="H135" s="81">
        <f aca="true" t="shared" si="107" ref="H135:H140">IF(D135&lt;E135,1,0)</f>
        <v>0</v>
      </c>
      <c r="I135" s="189" t="str">
        <f aca="true" t="shared" si="108" ref="I135:I140">AF127</f>
        <v>Cortese</v>
      </c>
      <c r="J135" s="190"/>
      <c r="K135" s="200"/>
      <c r="L135" s="201"/>
      <c r="M135" s="92"/>
      <c r="N135" s="16">
        <f>N122+O135/100</f>
        <v>9.12</v>
      </c>
      <c r="O135" s="17">
        <v>12</v>
      </c>
      <c r="P135" s="18" t="str">
        <f t="shared" si="96"/>
        <v>-</v>
      </c>
      <c r="Q135" s="18" t="str">
        <f t="shared" si="97"/>
        <v>-</v>
      </c>
      <c r="R135" s="18" t="str">
        <f t="shared" si="98"/>
        <v>-</v>
      </c>
      <c r="S135" s="18" t="str">
        <f t="shared" si="99"/>
        <v>-</v>
      </c>
      <c r="T135" s="18" t="str">
        <f t="shared" si="100"/>
        <v>-</v>
      </c>
      <c r="U135" s="19" t="str">
        <f t="shared" si="101"/>
        <v>-</v>
      </c>
      <c r="V135" s="21"/>
      <c r="W135" s="21"/>
      <c r="Z135" s="125"/>
      <c r="AA135" s="125"/>
      <c r="AB135" s="126"/>
      <c r="AC135" s="126"/>
      <c r="AD135" s="127"/>
      <c r="AE135" s="127"/>
      <c r="AF135" s="126"/>
      <c r="AG135" s="92"/>
      <c r="AH135" s="92"/>
    </row>
    <row r="136" spans="1:32" ht="13.5" thickBot="1">
      <c r="A136" s="82" t="str">
        <f>B131</f>
        <v>Squaddara F.</v>
      </c>
      <c r="B136" s="83" t="str">
        <f>B132</f>
        <v> Trimboli</v>
      </c>
      <c r="C136" s="84"/>
      <c r="D136" s="58">
        <f>AD128</f>
        <v>0</v>
      </c>
      <c r="E136" s="85">
        <f>AE128</f>
        <v>0</v>
      </c>
      <c r="F136" s="81">
        <f t="shared" si="105"/>
        <v>0</v>
      </c>
      <c r="G136" s="81">
        <f t="shared" si="106"/>
        <v>1</v>
      </c>
      <c r="H136" s="81">
        <f t="shared" si="107"/>
        <v>0</v>
      </c>
      <c r="I136" s="187" t="str">
        <f t="shared" si="108"/>
        <v>Lo Presti R.</v>
      </c>
      <c r="J136" s="188"/>
      <c r="K136" s="200"/>
      <c r="L136" s="201"/>
      <c r="N136" s="20"/>
      <c r="Q136" s="21"/>
      <c r="R136" s="21"/>
      <c r="V136" s="92"/>
      <c r="W136" s="21"/>
      <c r="Z136" s="125"/>
      <c r="AA136" s="125"/>
      <c r="AB136" s="126"/>
      <c r="AC136" s="126"/>
      <c r="AD136" s="127"/>
      <c r="AE136" s="127"/>
      <c r="AF136" s="126"/>
    </row>
    <row r="137" spans="1:32" ht="13.5" thickBot="1">
      <c r="A137" s="86" t="str">
        <f>B129</f>
        <v>Gissara C.</v>
      </c>
      <c r="B137" s="87" t="str">
        <f>B131</f>
        <v>Squaddara F.</v>
      </c>
      <c r="C137" s="78"/>
      <c r="D137" s="79">
        <f>AD132</f>
        <v>0</v>
      </c>
      <c r="E137" s="80">
        <f>AE132</f>
        <v>0</v>
      </c>
      <c r="F137" s="81">
        <f t="shared" si="105"/>
        <v>0</v>
      </c>
      <c r="G137" s="81">
        <f t="shared" si="106"/>
        <v>1</v>
      </c>
      <c r="H137" s="81">
        <f t="shared" si="107"/>
        <v>0</v>
      </c>
      <c r="I137" s="194" t="str">
        <f t="shared" si="108"/>
        <v>Mandanici</v>
      </c>
      <c r="J137" s="195"/>
      <c r="K137" s="200"/>
      <c r="L137" s="201"/>
      <c r="N137" s="1">
        <v>10</v>
      </c>
      <c r="O137" s="207" t="s">
        <v>79</v>
      </c>
      <c r="P137" s="208"/>
      <c r="Q137" s="208"/>
      <c r="R137" s="208"/>
      <c r="S137" s="208"/>
      <c r="T137" s="208"/>
      <c r="U137" s="209"/>
      <c r="V137" s="21"/>
      <c r="W137" s="21"/>
      <c r="Z137" s="125"/>
      <c r="AA137" s="125"/>
      <c r="AB137" s="126"/>
      <c r="AC137" s="126"/>
      <c r="AD137" s="127"/>
      <c r="AE137" s="127"/>
      <c r="AF137" s="126"/>
    </row>
    <row r="138" spans="1:32" ht="13.5" thickBot="1">
      <c r="A138" s="82" t="str">
        <f>B130</f>
        <v>Sciacca</v>
      </c>
      <c r="B138" s="83" t="str">
        <f>B132</f>
        <v> Trimboli</v>
      </c>
      <c r="C138" s="84"/>
      <c r="D138" s="58">
        <f>AD133</f>
        <v>0</v>
      </c>
      <c r="E138" s="85">
        <f>AE133</f>
        <v>0</v>
      </c>
      <c r="F138" s="81">
        <f t="shared" si="105"/>
        <v>0</v>
      </c>
      <c r="G138" s="81">
        <f t="shared" si="106"/>
        <v>1</v>
      </c>
      <c r="H138" s="81">
        <f t="shared" si="107"/>
        <v>0</v>
      </c>
      <c r="I138" s="187" t="str">
        <f t="shared" si="108"/>
        <v>Cannavò</v>
      </c>
      <c r="J138" s="188"/>
      <c r="K138" s="200"/>
      <c r="L138" s="201"/>
      <c r="N138" s="22" t="s">
        <v>80</v>
      </c>
      <c r="O138" s="3" t="s">
        <v>81</v>
      </c>
      <c r="P138" s="3" t="s">
        <v>82</v>
      </c>
      <c r="Q138" s="4" t="s">
        <v>83</v>
      </c>
      <c r="R138" s="4" t="s">
        <v>84</v>
      </c>
      <c r="S138" s="5" t="s">
        <v>85</v>
      </c>
      <c r="T138" s="5"/>
      <c r="U138" s="3" t="s">
        <v>24</v>
      </c>
      <c r="V138" s="21"/>
      <c r="W138" s="21"/>
      <c r="Z138" s="125"/>
      <c r="AA138" s="125"/>
      <c r="AB138" s="126"/>
      <c r="AC138" s="126"/>
      <c r="AD138" s="127"/>
      <c r="AE138" s="127"/>
      <c r="AF138" s="126"/>
    </row>
    <row r="139" spans="1:32" ht="12.75">
      <c r="A139" s="86" t="str">
        <f>B129</f>
        <v>Gissara C.</v>
      </c>
      <c r="B139" s="87" t="str">
        <f>B132</f>
        <v> Trimboli</v>
      </c>
      <c r="C139" s="78"/>
      <c r="D139" s="79">
        <f>AD137</f>
        <v>0</v>
      </c>
      <c r="E139" s="80">
        <f>AE137</f>
        <v>0</v>
      </c>
      <c r="F139" s="81">
        <f t="shared" si="105"/>
        <v>0</v>
      </c>
      <c r="G139" s="81">
        <f t="shared" si="106"/>
        <v>1</v>
      </c>
      <c r="H139" s="81">
        <f t="shared" si="107"/>
        <v>0</v>
      </c>
      <c r="I139" s="194" t="str">
        <f t="shared" si="108"/>
        <v>Lo Presti R.</v>
      </c>
      <c r="J139" s="195"/>
      <c r="K139" s="200"/>
      <c r="L139" s="201"/>
      <c r="N139" s="6">
        <f>N137+O139/100</f>
        <v>10.01</v>
      </c>
      <c r="O139" s="7">
        <v>1</v>
      </c>
      <c r="P139" s="8" t="str">
        <f aca="true" t="shared" si="109" ref="P139:P150">_xlfn.IFERROR(VLOOKUP(N139,$X:$AF,4,FALSE),"-")</f>
        <v>Smi</v>
      </c>
      <c r="Q139" s="8">
        <f aca="true" t="shared" si="110" ref="Q139:Q150">_xlfn.IFERROR(VLOOKUP(N139,$X:$AF,5,FALSE),"-")</f>
      </c>
      <c r="R139" s="9">
        <f aca="true" t="shared" si="111" ref="R139:R150">_xlfn.IFERROR(VLOOKUP(N139,$X:$AF,6,FALSE),"-")</f>
      </c>
      <c r="S139" s="9">
        <f aca="true" t="shared" si="112" ref="S139:S150">_xlfn.IFERROR(VLOOKUP(N139,$X:$AF,7,FALSE),"-")</f>
        <v>0</v>
      </c>
      <c r="T139" s="9">
        <f aca="true" t="shared" si="113" ref="T139:T150">_xlfn.IFERROR(VLOOKUP(N139,$X:$AF,8,FALSE),"-")</f>
        <v>0</v>
      </c>
      <c r="U139" s="10">
        <f aca="true" t="shared" si="114" ref="U139:U150">_xlfn.IFERROR(VLOOKUP(N139,$X:$AF,9,FALSE),"-")</f>
        <v>0</v>
      </c>
      <c r="V139" s="21"/>
      <c r="W139" s="21"/>
      <c r="Z139" s="125"/>
      <c r="AA139" s="125"/>
      <c r="AB139" s="126"/>
      <c r="AC139" s="126"/>
      <c r="AD139" s="127"/>
      <c r="AE139" s="127"/>
      <c r="AF139" s="126"/>
    </row>
    <row r="140" spans="1:32" ht="13.5" thickBot="1">
      <c r="A140" s="82" t="str">
        <f>B130</f>
        <v>Sciacca</v>
      </c>
      <c r="B140" s="83" t="str">
        <f>B131</f>
        <v>Squaddara F.</v>
      </c>
      <c r="C140" s="84"/>
      <c r="D140" s="58">
        <f>AD138</f>
        <v>0</v>
      </c>
      <c r="E140" s="85">
        <f>AE138</f>
        <v>0</v>
      </c>
      <c r="F140" s="81">
        <f t="shared" si="105"/>
        <v>0</v>
      </c>
      <c r="G140" s="81">
        <f t="shared" si="106"/>
        <v>1</v>
      </c>
      <c r="H140" s="81">
        <f t="shared" si="107"/>
        <v>0</v>
      </c>
      <c r="I140" s="187" t="str">
        <f t="shared" si="108"/>
        <v>Cannavò</v>
      </c>
      <c r="J140" s="188"/>
      <c r="K140" s="202"/>
      <c r="L140" s="203"/>
      <c r="N140" s="11">
        <f>N137+O140/100</f>
        <v>10.02</v>
      </c>
      <c r="O140" s="12">
        <v>2</v>
      </c>
      <c r="P140" s="13" t="str">
        <f t="shared" si="109"/>
        <v>Smi</v>
      </c>
      <c r="Q140" s="13">
        <f t="shared" si="110"/>
      </c>
      <c r="R140" s="13">
        <f t="shared" si="111"/>
      </c>
      <c r="S140" s="13">
        <f t="shared" si="112"/>
        <v>0</v>
      </c>
      <c r="T140" s="13">
        <f t="shared" si="113"/>
        <v>0</v>
      </c>
      <c r="U140" s="14">
        <f t="shared" si="114"/>
        <v>0</v>
      </c>
      <c r="V140" s="21"/>
      <c r="W140" s="21"/>
      <c r="Y140" s="129"/>
      <c r="Z140" s="125"/>
      <c r="AA140" s="125"/>
      <c r="AB140" s="126"/>
      <c r="AC140" s="126"/>
      <c r="AD140" s="127"/>
      <c r="AE140" s="127"/>
      <c r="AF140" s="126"/>
    </row>
    <row r="141" spans="1:32" ht="13.5" thickBot="1">
      <c r="A141" s="89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1"/>
      <c r="N141" s="11">
        <f>N137+O141/100</f>
        <v>10.03</v>
      </c>
      <c r="O141" s="12">
        <v>3</v>
      </c>
      <c r="P141" s="13" t="str">
        <f t="shared" si="109"/>
        <v>FSmi</v>
      </c>
      <c r="Q141" s="13">
        <f t="shared" si="110"/>
        <v>0</v>
      </c>
      <c r="R141" s="13">
        <f t="shared" si="111"/>
        <v>0</v>
      </c>
      <c r="S141" s="13">
        <f t="shared" si="112"/>
        <v>0</v>
      </c>
      <c r="T141" s="13">
        <f t="shared" si="113"/>
        <v>0</v>
      </c>
      <c r="U141" s="14" t="str">
        <f t="shared" si="114"/>
        <v>-</v>
      </c>
      <c r="V141" s="21"/>
      <c r="W141" s="21"/>
      <c r="Z141" s="125"/>
      <c r="AA141" s="125"/>
      <c r="AB141" s="126"/>
      <c r="AC141" s="126"/>
      <c r="AD141" s="130"/>
      <c r="AE141" s="127"/>
      <c r="AF141" s="126"/>
    </row>
    <row r="142" spans="14:32" ht="12.75">
      <c r="N142" s="11">
        <f>N137+O142/100</f>
        <v>10.04</v>
      </c>
      <c r="O142" s="12">
        <v>4</v>
      </c>
      <c r="P142" s="13" t="str">
        <f t="shared" si="109"/>
        <v>FSmi</v>
      </c>
      <c r="Q142" s="13">
        <f t="shared" si="110"/>
        <v>0</v>
      </c>
      <c r="R142" s="13">
        <f t="shared" si="111"/>
        <v>0</v>
      </c>
      <c r="S142" s="13">
        <f t="shared" si="112"/>
        <v>0</v>
      </c>
      <c r="T142" s="13">
        <f t="shared" si="113"/>
        <v>0</v>
      </c>
      <c r="U142" s="14" t="str">
        <f t="shared" si="114"/>
        <v>-</v>
      </c>
      <c r="V142" s="92"/>
      <c r="W142" s="21"/>
      <c r="Y142" s="131"/>
      <c r="Z142" s="125"/>
      <c r="AA142" s="125"/>
      <c r="AB142" s="132"/>
      <c r="AC142" s="132"/>
      <c r="AD142" s="133"/>
      <c r="AE142" s="133"/>
      <c r="AF142" s="132"/>
    </row>
    <row r="143" spans="14:32" ht="13.5" thickBot="1">
      <c r="N143" s="11">
        <f>N137+O143/100</f>
        <v>10.05</v>
      </c>
      <c r="O143" s="12">
        <v>5</v>
      </c>
      <c r="P143" s="13" t="str">
        <f t="shared" si="109"/>
        <v>-</v>
      </c>
      <c r="Q143" s="13" t="str">
        <f t="shared" si="110"/>
        <v>-</v>
      </c>
      <c r="R143" s="13" t="str">
        <f t="shared" si="111"/>
        <v>-</v>
      </c>
      <c r="S143" s="13" t="str">
        <f t="shared" si="112"/>
        <v>-</v>
      </c>
      <c r="T143" s="13" t="str">
        <f t="shared" si="113"/>
        <v>-</v>
      </c>
      <c r="U143" s="14" t="str">
        <f t="shared" si="114"/>
        <v>-</v>
      </c>
      <c r="V143" s="21"/>
      <c r="W143" s="21"/>
      <c r="Z143" s="134"/>
      <c r="AA143" s="134"/>
      <c r="AB143" s="134"/>
      <c r="AC143" s="134"/>
      <c r="AD143" s="134"/>
      <c r="AE143" s="134"/>
      <c r="AF143" s="134"/>
    </row>
    <row r="144" spans="1:32" ht="13.5" thickBot="1">
      <c r="A144" s="26" t="s">
        <v>18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8"/>
      <c r="N144" s="11">
        <f>N137+O144/100</f>
        <v>10.06</v>
      </c>
      <c r="O144" s="12">
        <v>6</v>
      </c>
      <c r="P144" s="13" t="str">
        <f t="shared" si="109"/>
        <v>-</v>
      </c>
      <c r="Q144" s="13" t="str">
        <f t="shared" si="110"/>
        <v>-</v>
      </c>
      <c r="R144" s="13" t="str">
        <f t="shared" si="111"/>
        <v>-</v>
      </c>
      <c r="S144" s="13" t="str">
        <f t="shared" si="112"/>
        <v>-</v>
      </c>
      <c r="T144" s="13" t="str">
        <f t="shared" si="113"/>
        <v>-</v>
      </c>
      <c r="U144" s="14" t="str">
        <f t="shared" si="114"/>
        <v>-</v>
      </c>
      <c r="V144" s="21"/>
      <c r="W144" s="101" t="str">
        <f>IF(COUNTIF(X:X,X144)&gt;1,"X","")</f>
        <v>X</v>
      </c>
      <c r="X144" s="105"/>
      <c r="Y144" s="105"/>
      <c r="Z144" s="197" t="str">
        <f>"PARTITE "&amp;A144</f>
        <v>PARTITE GIRONE 8</v>
      </c>
      <c r="AA144" s="198"/>
      <c r="AB144" s="198"/>
      <c r="AC144" s="198"/>
      <c r="AD144" s="198"/>
      <c r="AE144" s="198"/>
      <c r="AF144" s="199"/>
    </row>
    <row r="145" spans="1:32" ht="13.5" thickBot="1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/>
      <c r="N145" s="11">
        <f>N137+O145/100</f>
        <v>10.07</v>
      </c>
      <c r="O145" s="15">
        <v>7</v>
      </c>
      <c r="P145" s="13" t="str">
        <f t="shared" si="109"/>
        <v>-</v>
      </c>
      <c r="Q145" s="13" t="str">
        <f t="shared" si="110"/>
        <v>-</v>
      </c>
      <c r="R145" s="13" t="str">
        <f t="shared" si="111"/>
        <v>-</v>
      </c>
      <c r="S145" s="13" t="str">
        <f t="shared" si="112"/>
        <v>-</v>
      </c>
      <c r="T145" s="13" t="str">
        <f t="shared" si="113"/>
        <v>-</v>
      </c>
      <c r="U145" s="14" t="str">
        <f t="shared" si="114"/>
        <v>-</v>
      </c>
      <c r="V145" s="21"/>
      <c r="W145" s="102"/>
      <c r="X145" s="106" t="s">
        <v>80</v>
      </c>
      <c r="Y145" s="106" t="s">
        <v>78</v>
      </c>
      <c r="Z145" s="106" t="s">
        <v>23</v>
      </c>
      <c r="AA145" s="106" t="s">
        <v>35</v>
      </c>
      <c r="AB145" s="107" t="s">
        <v>74</v>
      </c>
      <c r="AC145" s="107" t="s">
        <v>74</v>
      </c>
      <c r="AD145" s="205" t="s">
        <v>11</v>
      </c>
      <c r="AE145" s="206"/>
      <c r="AF145" s="106" t="s">
        <v>24</v>
      </c>
    </row>
    <row r="146" spans="1:32" ht="13.5" thickBot="1">
      <c r="A146" s="33"/>
      <c r="B146" s="34"/>
      <c r="C146" s="35"/>
      <c r="D146" s="35"/>
      <c r="E146" s="35"/>
      <c r="F146" s="35"/>
      <c r="G146" s="36"/>
      <c r="H146" s="36"/>
      <c r="I146" s="35"/>
      <c r="J146" s="35"/>
      <c r="K146" s="35"/>
      <c r="L146" s="37"/>
      <c r="N146" s="11">
        <f>N137+O146/100</f>
        <v>10.08</v>
      </c>
      <c r="O146" s="12">
        <v>8</v>
      </c>
      <c r="P146" s="13" t="str">
        <f t="shared" si="109"/>
        <v>-</v>
      </c>
      <c r="Q146" s="13" t="str">
        <f t="shared" si="110"/>
        <v>-</v>
      </c>
      <c r="R146" s="13" t="str">
        <f t="shared" si="111"/>
        <v>-</v>
      </c>
      <c r="S146" s="13" t="str">
        <f t="shared" si="112"/>
        <v>-</v>
      </c>
      <c r="T146" s="13" t="str">
        <f t="shared" si="113"/>
        <v>-</v>
      </c>
      <c r="U146" s="14" t="str">
        <f t="shared" si="114"/>
        <v>-</v>
      </c>
      <c r="V146" s="21"/>
      <c r="W146" s="102">
        <f aca="true" t="shared" si="115" ref="W146:W151">IF(COUNTIF(X$1:X$65536,X146)&gt;1,"X","")</f>
      </c>
      <c r="X146" s="108">
        <f aca="true" t="shared" si="116" ref="X146:X151">Y146+Z146/100</f>
        <v>2.07</v>
      </c>
      <c r="Y146" s="109">
        <v>2</v>
      </c>
      <c r="Z146" s="109">
        <v>7</v>
      </c>
      <c r="AA146" s="110" t="s">
        <v>77</v>
      </c>
      <c r="AB146" s="111" t="str">
        <f aca="true" t="shared" si="117" ref="AB146:AC151">A154</f>
        <v>Cortese</v>
      </c>
      <c r="AC146" s="112" t="str">
        <f t="shared" si="117"/>
        <v>Mandanici</v>
      </c>
      <c r="AD146" s="113"/>
      <c r="AE146" s="114"/>
      <c r="AF146" s="115" t="str">
        <f>B129</f>
        <v>Gissara C.</v>
      </c>
    </row>
    <row r="147" spans="1:32" ht="13.5" thickBot="1">
      <c r="A147" s="33"/>
      <c r="B147" s="38" t="s">
        <v>74</v>
      </c>
      <c r="C147" s="39" t="s">
        <v>1</v>
      </c>
      <c r="D147" s="40" t="s">
        <v>2</v>
      </c>
      <c r="E147" s="40" t="s">
        <v>3</v>
      </c>
      <c r="F147" s="41" t="s">
        <v>4</v>
      </c>
      <c r="G147" s="41" t="s">
        <v>5</v>
      </c>
      <c r="H147" s="41" t="s">
        <v>6</v>
      </c>
      <c r="I147" s="40" t="s">
        <v>7</v>
      </c>
      <c r="J147" s="42" t="s">
        <v>8</v>
      </c>
      <c r="K147" s="43"/>
      <c r="L147" s="38" t="s">
        <v>99</v>
      </c>
      <c r="N147" s="11">
        <f>N137+O147/100</f>
        <v>10.09</v>
      </c>
      <c r="O147" s="12">
        <v>9</v>
      </c>
      <c r="P147" s="13" t="str">
        <f t="shared" si="109"/>
        <v>-</v>
      </c>
      <c r="Q147" s="13" t="str">
        <f t="shared" si="110"/>
        <v>-</v>
      </c>
      <c r="R147" s="13" t="str">
        <f t="shared" si="111"/>
        <v>-</v>
      </c>
      <c r="S147" s="13" t="str">
        <f t="shared" si="112"/>
        <v>-</v>
      </c>
      <c r="T147" s="13" t="str">
        <f t="shared" si="113"/>
        <v>-</v>
      </c>
      <c r="U147" s="14" t="str">
        <f t="shared" si="114"/>
        <v>-</v>
      </c>
      <c r="V147" s="21"/>
      <c r="W147" s="102">
        <f t="shared" si="115"/>
      </c>
      <c r="X147" s="116">
        <f t="shared" si="116"/>
        <v>2.08</v>
      </c>
      <c r="Y147" s="117">
        <v>2</v>
      </c>
      <c r="Z147" s="117">
        <v>8</v>
      </c>
      <c r="AA147" s="118" t="s">
        <v>77</v>
      </c>
      <c r="AB147" s="119" t="str">
        <f t="shared" si="117"/>
        <v>Cannavò</v>
      </c>
      <c r="AC147" s="120" t="str">
        <f t="shared" si="117"/>
        <v>Lo Presti R.</v>
      </c>
      <c r="AD147" s="121"/>
      <c r="AE147" s="122"/>
      <c r="AF147" s="123" t="str">
        <f>B132</f>
        <v> Trimboli</v>
      </c>
    </row>
    <row r="148" spans="1:32" ht="12.75">
      <c r="A148" s="44">
        <f>C148*1000+J148*50+H148+0.9</f>
        <v>3000.9</v>
      </c>
      <c r="B148" s="45" t="str">
        <f>Player!A8</f>
        <v>Cortese</v>
      </c>
      <c r="C148" s="46">
        <f>3*E148+F148</f>
        <v>3</v>
      </c>
      <c r="D148" s="47">
        <f>SUM(E148:G148)</f>
        <v>3</v>
      </c>
      <c r="E148" s="47">
        <f>SUM(F154+F156+F158)</f>
        <v>0</v>
      </c>
      <c r="F148" s="48">
        <f>SUM(G154+G156+G158)</f>
        <v>3</v>
      </c>
      <c r="G148" s="48">
        <f>SUM(H154+H156+H158)</f>
        <v>0</v>
      </c>
      <c r="H148" s="48">
        <f>SUM(D154+D156+D158)</f>
        <v>0</v>
      </c>
      <c r="I148" s="47">
        <f>SUM(E154+E156+E158)</f>
        <v>0</v>
      </c>
      <c r="J148" s="49">
        <f>H148-I148</f>
        <v>0</v>
      </c>
      <c r="K148" s="50" t="s">
        <v>49</v>
      </c>
      <c r="L148" s="51" t="str">
        <f>IF(SUM(A148:A151)=12003,K148,VLOOKUP(LARGE($A$5:$A$8,1),A148:B151,2,FALSE))</f>
        <v>8A</v>
      </c>
      <c r="N148" s="11">
        <f>N137+O148/100</f>
        <v>10.1</v>
      </c>
      <c r="O148" s="12">
        <v>10</v>
      </c>
      <c r="P148" s="13" t="str">
        <f t="shared" si="109"/>
        <v>-</v>
      </c>
      <c r="Q148" s="13" t="str">
        <f t="shared" si="110"/>
        <v>-</v>
      </c>
      <c r="R148" s="13" t="str">
        <f t="shared" si="111"/>
        <v>-</v>
      </c>
      <c r="S148" s="13" t="str">
        <f t="shared" si="112"/>
        <v>-</v>
      </c>
      <c r="T148" s="13" t="str">
        <f t="shared" si="113"/>
        <v>-</v>
      </c>
      <c r="U148" s="14" t="str">
        <f t="shared" si="114"/>
        <v>-</v>
      </c>
      <c r="V148" s="21"/>
      <c r="W148" s="102">
        <f t="shared" si="115"/>
      </c>
      <c r="X148" s="108">
        <f t="shared" si="116"/>
        <v>4.07</v>
      </c>
      <c r="Y148" s="109">
        <v>4</v>
      </c>
      <c r="Z148" s="109">
        <v>7</v>
      </c>
      <c r="AA148" s="110" t="s">
        <v>77</v>
      </c>
      <c r="AB148" s="111" t="str">
        <f t="shared" si="117"/>
        <v>Cortese</v>
      </c>
      <c r="AC148" s="112" t="str">
        <f t="shared" si="117"/>
        <v>Cannavò</v>
      </c>
      <c r="AD148" s="113"/>
      <c r="AE148" s="114"/>
      <c r="AF148" s="115" t="str">
        <f>B130</f>
        <v>Sciacca</v>
      </c>
    </row>
    <row r="149" spans="1:32" ht="13.5" thickBot="1">
      <c r="A149" s="44">
        <f>C149*1000+J149*50+H149+0.8</f>
        <v>3000.8</v>
      </c>
      <c r="B149" s="52" t="str">
        <f>Player!A11</f>
        <v>Mandanici</v>
      </c>
      <c r="C149" s="53">
        <f>3*E149+F149</f>
        <v>3</v>
      </c>
      <c r="D149" s="54">
        <f>SUM(E149:G149)</f>
        <v>3</v>
      </c>
      <c r="E149" s="54">
        <f>SUM(H154+F157+F159)</f>
        <v>0</v>
      </c>
      <c r="F149" s="55">
        <f>SUM(G154+G157+G159)</f>
        <v>3</v>
      </c>
      <c r="G149" s="55">
        <f>SUM(F154+H157+H159)</f>
        <v>0</v>
      </c>
      <c r="H149" s="55">
        <f>SUM(E154+D157+D159)</f>
        <v>0</v>
      </c>
      <c r="I149" s="55">
        <f>SUM(D154+E157+E159)</f>
        <v>0</v>
      </c>
      <c r="J149" s="56">
        <f>H149-I149</f>
        <v>0</v>
      </c>
      <c r="K149" s="50" t="s">
        <v>50</v>
      </c>
      <c r="L149" s="51" t="str">
        <f>IF(SUM(A148:A151)=12003,K149,VLOOKUP(LARGE($A$5:$A$8,2),A148:B151,2,FALSE))</f>
        <v>8B</v>
      </c>
      <c r="N149" s="11">
        <f>N137+O149/100</f>
        <v>10.11</v>
      </c>
      <c r="O149" s="15">
        <v>11</v>
      </c>
      <c r="P149" s="13" t="str">
        <f t="shared" si="109"/>
        <v>-</v>
      </c>
      <c r="Q149" s="13" t="str">
        <f t="shared" si="110"/>
        <v>-</v>
      </c>
      <c r="R149" s="13" t="str">
        <f t="shared" si="111"/>
        <v>-</v>
      </c>
      <c r="S149" s="13" t="str">
        <f t="shared" si="112"/>
        <v>-</v>
      </c>
      <c r="T149" s="13" t="str">
        <f t="shared" si="113"/>
        <v>-</v>
      </c>
      <c r="U149" s="14" t="str">
        <f t="shared" si="114"/>
        <v>-</v>
      </c>
      <c r="V149" s="21"/>
      <c r="W149" s="102">
        <f t="shared" si="115"/>
      </c>
      <c r="X149" s="116">
        <f t="shared" si="116"/>
        <v>4.08</v>
      </c>
      <c r="Y149" s="117">
        <v>4</v>
      </c>
      <c r="Z149" s="117">
        <v>8</v>
      </c>
      <c r="AA149" s="118" t="s">
        <v>77</v>
      </c>
      <c r="AB149" s="119" t="str">
        <f t="shared" si="117"/>
        <v>Mandanici</v>
      </c>
      <c r="AC149" s="120" t="str">
        <f t="shared" si="117"/>
        <v>Lo Presti R.</v>
      </c>
      <c r="AD149" s="121"/>
      <c r="AE149" s="122"/>
      <c r="AF149" s="123" t="str">
        <f>B131</f>
        <v>Squaddara F.</v>
      </c>
    </row>
    <row r="150" spans="1:32" ht="13.5" thickBot="1">
      <c r="A150" s="44">
        <f>C150*1000+J150*50+H150+0.7</f>
        <v>3000.7</v>
      </c>
      <c r="B150" s="52" t="str">
        <f>Player!A26</f>
        <v>Cannavò</v>
      </c>
      <c r="C150" s="53">
        <f>3*E150+F150</f>
        <v>3</v>
      </c>
      <c r="D150" s="54">
        <f>SUM(E150:G150)</f>
        <v>3</v>
      </c>
      <c r="E150" s="54">
        <f>SUM(F155+H156+H159)</f>
        <v>0</v>
      </c>
      <c r="F150" s="55">
        <f>SUM(G155+G156+G159)</f>
        <v>3</v>
      </c>
      <c r="G150" s="55">
        <f>SUM(H155+F156+F159)</f>
        <v>0</v>
      </c>
      <c r="H150" s="55">
        <f>SUM(D155+E156+E159)</f>
        <v>0</v>
      </c>
      <c r="I150" s="55">
        <f>SUM(E155+D156+D159)</f>
        <v>0</v>
      </c>
      <c r="J150" s="56">
        <f>H150-I150</f>
        <v>0</v>
      </c>
      <c r="K150" s="50" t="s">
        <v>51</v>
      </c>
      <c r="L150" s="51" t="str">
        <f>IF(SUM(A148:A151)=12003,K150,VLOOKUP(LARGE($A$5:$A$8,3),A148:B151,2,FALSE))</f>
        <v>8C</v>
      </c>
      <c r="N150" s="16">
        <f>N137+O150/100</f>
        <v>10.12</v>
      </c>
      <c r="O150" s="17">
        <v>12</v>
      </c>
      <c r="P150" s="18" t="str">
        <f t="shared" si="109"/>
        <v>-</v>
      </c>
      <c r="Q150" s="18" t="str">
        <f t="shared" si="110"/>
        <v>-</v>
      </c>
      <c r="R150" s="18" t="str">
        <f t="shared" si="111"/>
        <v>-</v>
      </c>
      <c r="S150" s="18" t="str">
        <f t="shared" si="112"/>
        <v>-</v>
      </c>
      <c r="T150" s="18" t="str">
        <f t="shared" si="113"/>
        <v>-</v>
      </c>
      <c r="U150" s="19" t="str">
        <f t="shared" si="114"/>
        <v>-</v>
      </c>
      <c r="V150" s="21"/>
      <c r="W150" s="102">
        <f t="shared" si="115"/>
      </c>
      <c r="X150" s="108">
        <f t="shared" si="116"/>
        <v>6.07</v>
      </c>
      <c r="Y150" s="109">
        <v>6</v>
      </c>
      <c r="Z150" s="109">
        <v>7</v>
      </c>
      <c r="AA150" s="110" t="s">
        <v>77</v>
      </c>
      <c r="AB150" s="111" t="str">
        <f t="shared" si="117"/>
        <v>Cortese</v>
      </c>
      <c r="AC150" s="112" t="str">
        <f t="shared" si="117"/>
        <v>Lo Presti R.</v>
      </c>
      <c r="AD150" s="113"/>
      <c r="AE150" s="114"/>
      <c r="AF150" s="115" t="str">
        <f>B132</f>
        <v> Trimboli</v>
      </c>
    </row>
    <row r="151" spans="1:32" ht="13.5" thickBot="1">
      <c r="A151" s="44">
        <f>C151*1000+J151*50+H151+0.6</f>
        <v>3000.6</v>
      </c>
      <c r="B151" s="57" t="str">
        <f>Player!A29</f>
        <v>Lo Presti R.</v>
      </c>
      <c r="C151" s="58">
        <f>3*E151+F151</f>
        <v>3</v>
      </c>
      <c r="D151" s="59">
        <f>SUM(E151:G151)</f>
        <v>3</v>
      </c>
      <c r="E151" s="59">
        <f>SUM(H155+H157+H158)</f>
        <v>0</v>
      </c>
      <c r="F151" s="59">
        <f>SUM(G155+G157+G158)</f>
        <v>3</v>
      </c>
      <c r="G151" s="60">
        <f>SUM(F155+F157+F158)</f>
        <v>0</v>
      </c>
      <c r="H151" s="60">
        <f>SUM(E155+E157+E158)</f>
        <v>0</v>
      </c>
      <c r="I151" s="60">
        <f>SUM(D155+D157+D158)</f>
        <v>0</v>
      </c>
      <c r="J151" s="61">
        <f>H151-I151</f>
        <v>0</v>
      </c>
      <c r="K151" s="62" t="s">
        <v>64</v>
      </c>
      <c r="L151" s="63" t="str">
        <f>IF(SUM(A148:A151)=12003,K151,VLOOKUP(LARGE($A$5:$A$8,4),A148:B151,2,FALSE))</f>
        <v>8D</v>
      </c>
      <c r="N151" s="20"/>
      <c r="Q151" s="21"/>
      <c r="R151" s="21"/>
      <c r="V151" s="21"/>
      <c r="W151" s="103">
        <f t="shared" si="115"/>
      </c>
      <c r="X151" s="116">
        <f t="shared" si="116"/>
        <v>6.08</v>
      </c>
      <c r="Y151" s="117">
        <v>6</v>
      </c>
      <c r="Z151" s="117">
        <v>8</v>
      </c>
      <c r="AA151" s="118" t="s">
        <v>77</v>
      </c>
      <c r="AB151" s="119" t="str">
        <f t="shared" si="117"/>
        <v>Mandanici</v>
      </c>
      <c r="AC151" s="120" t="str">
        <f t="shared" si="117"/>
        <v>Cannavò</v>
      </c>
      <c r="AD151" s="121"/>
      <c r="AE151" s="122"/>
      <c r="AF151" s="123" t="str">
        <f>B131</f>
        <v>Squaddara F.</v>
      </c>
    </row>
    <row r="152" spans="1:32" ht="13.5" thickBot="1">
      <c r="A152" s="64"/>
      <c r="B152" s="65"/>
      <c r="C152" s="66"/>
      <c r="D152" s="66"/>
      <c r="E152" s="66"/>
      <c r="F152" s="67"/>
      <c r="G152" s="67"/>
      <c r="H152" s="68"/>
      <c r="I152" s="66"/>
      <c r="J152" s="66"/>
      <c r="K152" s="69"/>
      <c r="L152" s="70"/>
      <c r="N152" s="20"/>
      <c r="Q152" s="21"/>
      <c r="R152" s="21"/>
      <c r="V152" s="21"/>
      <c r="W152" s="71"/>
      <c r="X152" s="131"/>
      <c r="Z152" s="125"/>
      <c r="AA152" s="125"/>
      <c r="AB152" s="135"/>
      <c r="AC152" s="135"/>
      <c r="AD152" s="127"/>
      <c r="AE152" s="127"/>
      <c r="AF152" s="127"/>
    </row>
    <row r="153" spans="1:32" ht="13.5" thickBot="1">
      <c r="A153" s="72" t="s">
        <v>74</v>
      </c>
      <c r="B153" s="73" t="s">
        <v>74</v>
      </c>
      <c r="C153" s="169"/>
      <c r="D153" s="191" t="s">
        <v>11</v>
      </c>
      <c r="E153" s="192"/>
      <c r="F153" s="34"/>
      <c r="G153" s="75"/>
      <c r="H153" s="34"/>
      <c r="I153" s="191" t="s">
        <v>24</v>
      </c>
      <c r="J153" s="193"/>
      <c r="K153" s="191" t="s">
        <v>100</v>
      </c>
      <c r="L153" s="192"/>
      <c r="N153" s="1">
        <v>11</v>
      </c>
      <c r="O153" s="207" t="s">
        <v>79</v>
      </c>
      <c r="P153" s="208"/>
      <c r="Q153" s="208"/>
      <c r="R153" s="208"/>
      <c r="S153" s="208"/>
      <c r="T153" s="208"/>
      <c r="U153" s="209"/>
      <c r="V153" s="29"/>
      <c r="W153" s="21"/>
      <c r="Z153" s="132"/>
      <c r="AA153" s="132"/>
      <c r="AB153" s="136"/>
      <c r="AC153" s="136"/>
      <c r="AD153" s="132"/>
      <c r="AE153" s="132"/>
      <c r="AF153" s="132"/>
    </row>
    <row r="154" spans="1:32" ht="13.5" thickBot="1">
      <c r="A154" s="76" t="str">
        <f>B148</f>
        <v>Cortese</v>
      </c>
      <c r="B154" s="77" t="str">
        <f>B149</f>
        <v>Mandanici</v>
      </c>
      <c r="C154" s="78"/>
      <c r="D154" s="79">
        <f>AD146</f>
        <v>0</v>
      </c>
      <c r="E154" s="80">
        <f>AE146</f>
        <v>0</v>
      </c>
      <c r="F154" s="81">
        <f aca="true" t="shared" si="118" ref="F154:F159">IF(D154&gt;E154,1,0)</f>
        <v>0</v>
      </c>
      <c r="G154" s="81">
        <f aca="true" t="shared" si="119" ref="G154:G159">IF(D154=E154,1,0)</f>
        <v>1</v>
      </c>
      <c r="H154" s="81">
        <f aca="true" t="shared" si="120" ref="H154:H159">IF(D154&lt;E154,1,0)</f>
        <v>0</v>
      </c>
      <c r="I154" s="189" t="str">
        <f aca="true" t="shared" si="121" ref="I154:I159">AF146</f>
        <v>Gissara C.</v>
      </c>
      <c r="J154" s="190"/>
      <c r="K154" s="200"/>
      <c r="L154" s="201"/>
      <c r="N154" s="22" t="s">
        <v>80</v>
      </c>
      <c r="O154" s="3" t="s">
        <v>81</v>
      </c>
      <c r="P154" s="3" t="s">
        <v>82</v>
      </c>
      <c r="Q154" s="4" t="s">
        <v>83</v>
      </c>
      <c r="R154" s="4" t="s">
        <v>84</v>
      </c>
      <c r="S154" s="5" t="s">
        <v>85</v>
      </c>
      <c r="T154" s="5"/>
      <c r="U154" s="3" t="s">
        <v>24</v>
      </c>
      <c r="V154" s="21"/>
      <c r="W154" s="21"/>
      <c r="Z154" s="134"/>
      <c r="AA154" s="134"/>
      <c r="AB154" s="134"/>
      <c r="AC154" s="134"/>
      <c r="AD154" s="134"/>
      <c r="AE154" s="134"/>
      <c r="AF154" s="134"/>
    </row>
    <row r="155" spans="1:32" ht="13.5" thickBot="1">
      <c r="A155" s="82" t="str">
        <f>B150</f>
        <v>Cannavò</v>
      </c>
      <c r="B155" s="83" t="str">
        <f>B151</f>
        <v>Lo Presti R.</v>
      </c>
      <c r="C155" s="84"/>
      <c r="D155" s="58">
        <f>AD147</f>
        <v>0</v>
      </c>
      <c r="E155" s="85">
        <f>AE147</f>
        <v>0</v>
      </c>
      <c r="F155" s="81">
        <f t="shared" si="118"/>
        <v>0</v>
      </c>
      <c r="G155" s="81">
        <f t="shared" si="119"/>
        <v>1</v>
      </c>
      <c r="H155" s="81">
        <f t="shared" si="120"/>
        <v>0</v>
      </c>
      <c r="I155" s="187" t="str">
        <f t="shared" si="121"/>
        <v> Trimboli</v>
      </c>
      <c r="J155" s="188"/>
      <c r="K155" s="200"/>
      <c r="L155" s="201"/>
      <c r="N155" s="6">
        <f>N153+O155/100</f>
        <v>11.01</v>
      </c>
      <c r="O155" s="7">
        <v>1</v>
      </c>
      <c r="P155" s="8" t="str">
        <f aca="true" t="shared" si="122" ref="P155:P166">_xlfn.IFERROR(VLOOKUP(N155,$X:$AF,4,FALSE),"-")</f>
        <v>Fin</v>
      </c>
      <c r="Q155" s="8">
        <f aca="true" t="shared" si="123" ref="Q155:Q166">_xlfn.IFERROR(VLOOKUP(N155,$X:$AF,5,FALSE),"-")</f>
      </c>
      <c r="R155" s="9">
        <f aca="true" t="shared" si="124" ref="R155:R166">_xlfn.IFERROR(VLOOKUP(N155,$X:$AF,6,FALSE),"-")</f>
      </c>
      <c r="S155" s="9">
        <f aca="true" t="shared" si="125" ref="S155:S166">_xlfn.IFERROR(VLOOKUP(N155,$X:$AF,7,FALSE),"-")</f>
        <v>0</v>
      </c>
      <c r="T155" s="9">
        <f aca="true" t="shared" si="126" ref="T155:T166">_xlfn.IFERROR(VLOOKUP(N155,$X:$AF,8,FALSE),"-")</f>
        <v>0</v>
      </c>
      <c r="U155" s="10">
        <f aca="true" t="shared" si="127" ref="U155:U166">_xlfn.IFERROR(VLOOKUP(N155,$X:$AF,9,FALSE),"-")</f>
        <v>0</v>
      </c>
      <c r="V155" s="92"/>
      <c r="W155" s="21"/>
      <c r="Z155" s="137"/>
      <c r="AA155" s="137"/>
      <c r="AB155" s="138"/>
      <c r="AC155" s="138"/>
      <c r="AD155" s="127"/>
      <c r="AE155" s="127"/>
      <c r="AF155" s="137"/>
    </row>
    <row r="156" spans="1:32" ht="12.75">
      <c r="A156" s="86" t="str">
        <f>B148</f>
        <v>Cortese</v>
      </c>
      <c r="B156" s="87" t="str">
        <f>B150</f>
        <v>Cannavò</v>
      </c>
      <c r="C156" s="78"/>
      <c r="D156" s="79">
        <f>AD151</f>
        <v>0</v>
      </c>
      <c r="E156" s="80">
        <f>AE151</f>
        <v>0</v>
      </c>
      <c r="F156" s="81">
        <f t="shared" si="118"/>
        <v>0</v>
      </c>
      <c r="G156" s="81">
        <f t="shared" si="119"/>
        <v>1</v>
      </c>
      <c r="H156" s="81">
        <f t="shared" si="120"/>
        <v>0</v>
      </c>
      <c r="I156" s="194" t="str">
        <f t="shared" si="121"/>
        <v>Sciacca</v>
      </c>
      <c r="J156" s="195"/>
      <c r="K156" s="200"/>
      <c r="L156" s="201"/>
      <c r="N156" s="11">
        <f>N153+O156/100</f>
        <v>11.02</v>
      </c>
      <c r="O156" s="12">
        <v>2</v>
      </c>
      <c r="P156" s="13" t="str">
        <f t="shared" si="122"/>
        <v>FFin</v>
      </c>
      <c r="Q156" s="13">
        <f t="shared" si="123"/>
      </c>
      <c r="R156" s="13">
        <f t="shared" si="124"/>
        <v>0</v>
      </c>
      <c r="S156" s="13">
        <f t="shared" si="125"/>
        <v>0</v>
      </c>
      <c r="T156" s="13">
        <f t="shared" si="126"/>
        <v>0</v>
      </c>
      <c r="U156" s="14" t="str">
        <f t="shared" si="127"/>
        <v>-</v>
      </c>
      <c r="V156" s="21"/>
      <c r="W156" s="21"/>
      <c r="Z156" s="125"/>
      <c r="AA156" s="125"/>
      <c r="AB156" s="135"/>
      <c r="AC156" s="135"/>
      <c r="AD156" s="127"/>
      <c r="AE156" s="127"/>
      <c r="AF156" s="127"/>
    </row>
    <row r="157" spans="1:32" ht="13.5" thickBot="1">
      <c r="A157" s="82" t="str">
        <f>B149</f>
        <v>Mandanici</v>
      </c>
      <c r="B157" s="83" t="str">
        <f>B151</f>
        <v>Lo Presti R.</v>
      </c>
      <c r="C157" s="84"/>
      <c r="D157" s="58">
        <f>AD152</f>
        <v>0</v>
      </c>
      <c r="E157" s="85">
        <f>AE152</f>
        <v>0</v>
      </c>
      <c r="F157" s="81">
        <f t="shared" si="118"/>
        <v>0</v>
      </c>
      <c r="G157" s="81">
        <f t="shared" si="119"/>
        <v>1</v>
      </c>
      <c r="H157" s="81">
        <f t="shared" si="120"/>
        <v>0</v>
      </c>
      <c r="I157" s="187" t="str">
        <f t="shared" si="121"/>
        <v>Squaddara F.</v>
      </c>
      <c r="J157" s="188"/>
      <c r="K157" s="200"/>
      <c r="L157" s="201"/>
      <c r="N157" s="11">
        <f>N153+O157/100</f>
        <v>11.03</v>
      </c>
      <c r="O157" s="12">
        <v>3</v>
      </c>
      <c r="P157" s="13" t="str">
        <f t="shared" si="122"/>
        <v>-</v>
      </c>
      <c r="Q157" s="13" t="str">
        <f t="shared" si="123"/>
        <v>-</v>
      </c>
      <c r="R157" s="13" t="str">
        <f t="shared" si="124"/>
        <v>-</v>
      </c>
      <c r="S157" s="13" t="str">
        <f t="shared" si="125"/>
        <v>-</v>
      </c>
      <c r="T157" s="13" t="str">
        <f t="shared" si="126"/>
        <v>-</v>
      </c>
      <c r="U157" s="14" t="str">
        <f t="shared" si="127"/>
        <v>-</v>
      </c>
      <c r="V157" s="21"/>
      <c r="W157" s="21"/>
      <c r="Z157" s="125"/>
      <c r="AA157" s="125"/>
      <c r="AB157" s="135"/>
      <c r="AC157" s="135"/>
      <c r="AD157" s="127"/>
      <c r="AE157" s="127"/>
      <c r="AF157" s="127"/>
    </row>
    <row r="158" spans="1:31" ht="12.75">
      <c r="A158" s="86" t="str">
        <f>B148</f>
        <v>Cortese</v>
      </c>
      <c r="B158" s="87" t="str">
        <f>B151</f>
        <v>Lo Presti R.</v>
      </c>
      <c r="C158" s="78"/>
      <c r="D158" s="79">
        <f>AD156</f>
        <v>0</v>
      </c>
      <c r="E158" s="80">
        <f>AE156</f>
        <v>0</v>
      </c>
      <c r="F158" s="81">
        <f t="shared" si="118"/>
        <v>0</v>
      </c>
      <c r="G158" s="81">
        <f t="shared" si="119"/>
        <v>1</v>
      </c>
      <c r="H158" s="81">
        <f t="shared" si="120"/>
        <v>0</v>
      </c>
      <c r="I158" s="194" t="str">
        <f t="shared" si="121"/>
        <v> Trimboli</v>
      </c>
      <c r="J158" s="195"/>
      <c r="K158" s="200"/>
      <c r="L158" s="201"/>
      <c r="N158" s="11">
        <f>N153+O158/100</f>
        <v>11.04</v>
      </c>
      <c r="O158" s="12">
        <v>4</v>
      </c>
      <c r="P158" s="13" t="str">
        <f t="shared" si="122"/>
        <v>-</v>
      </c>
      <c r="Q158" s="13" t="str">
        <f t="shared" si="123"/>
        <v>-</v>
      </c>
      <c r="R158" s="13" t="str">
        <f t="shared" si="124"/>
        <v>-</v>
      </c>
      <c r="S158" s="13" t="str">
        <f t="shared" si="125"/>
        <v>-</v>
      </c>
      <c r="T158" s="13" t="str">
        <f t="shared" si="126"/>
        <v>-</v>
      </c>
      <c r="U158" s="14" t="str">
        <f t="shared" si="127"/>
        <v>-</v>
      </c>
      <c r="V158" s="21"/>
      <c r="W158" s="21"/>
      <c r="Z158" s="128"/>
      <c r="AA158" s="128"/>
      <c r="AB158" s="141"/>
      <c r="AC158" s="141"/>
      <c r="AD158" s="142"/>
      <c r="AE158" s="142"/>
    </row>
    <row r="159" spans="1:31" ht="13.5" thickBot="1">
      <c r="A159" s="82" t="str">
        <f>B149</f>
        <v>Mandanici</v>
      </c>
      <c r="B159" s="83" t="str">
        <f>B150</f>
        <v>Cannavò</v>
      </c>
      <c r="C159" s="84"/>
      <c r="D159" s="58">
        <f>AD157</f>
        <v>0</v>
      </c>
      <c r="E159" s="85">
        <f>AE157</f>
        <v>0</v>
      </c>
      <c r="F159" s="81">
        <f t="shared" si="118"/>
        <v>0</v>
      </c>
      <c r="G159" s="81">
        <f t="shared" si="119"/>
        <v>1</v>
      </c>
      <c r="H159" s="81">
        <f t="shared" si="120"/>
        <v>0</v>
      </c>
      <c r="I159" s="187" t="str">
        <f t="shared" si="121"/>
        <v>Squaddara F.</v>
      </c>
      <c r="J159" s="188"/>
      <c r="K159" s="202"/>
      <c r="L159" s="203"/>
      <c r="N159" s="11">
        <f>N153+O159/100</f>
        <v>11.05</v>
      </c>
      <c r="O159" s="12">
        <v>5</v>
      </c>
      <c r="P159" s="13" t="str">
        <f t="shared" si="122"/>
        <v>-</v>
      </c>
      <c r="Q159" s="13" t="str">
        <f t="shared" si="123"/>
        <v>-</v>
      </c>
      <c r="R159" s="13" t="str">
        <f t="shared" si="124"/>
        <v>-</v>
      </c>
      <c r="S159" s="13" t="str">
        <f t="shared" si="125"/>
        <v>-</v>
      </c>
      <c r="T159" s="13" t="str">
        <f t="shared" si="126"/>
        <v>-</v>
      </c>
      <c r="U159" s="14" t="str">
        <f t="shared" si="127"/>
        <v>-</v>
      </c>
      <c r="V159" s="21"/>
      <c r="W159" s="21"/>
      <c r="Z159" s="128"/>
      <c r="AA159" s="128"/>
      <c r="AB159" s="141"/>
      <c r="AC159" s="141"/>
      <c r="AD159" s="142"/>
      <c r="AE159" s="142"/>
    </row>
    <row r="160" spans="1:31" ht="13.5" thickBot="1">
      <c r="A160" s="89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1"/>
      <c r="N160" s="11">
        <f>N153+O160/100</f>
        <v>11.06</v>
      </c>
      <c r="O160" s="12">
        <v>6</v>
      </c>
      <c r="P160" s="13" t="str">
        <f t="shared" si="122"/>
        <v>-</v>
      </c>
      <c r="Q160" s="13" t="str">
        <f t="shared" si="123"/>
        <v>-</v>
      </c>
      <c r="R160" s="13" t="str">
        <f t="shared" si="124"/>
        <v>-</v>
      </c>
      <c r="S160" s="13" t="str">
        <f t="shared" si="125"/>
        <v>-</v>
      </c>
      <c r="T160" s="13" t="str">
        <f t="shared" si="126"/>
        <v>-</v>
      </c>
      <c r="U160" s="14" t="str">
        <f t="shared" si="127"/>
        <v>-</v>
      </c>
      <c r="V160" s="21"/>
      <c r="W160" s="21"/>
      <c r="Z160" s="128"/>
      <c r="AA160" s="128"/>
      <c r="AB160" s="141"/>
      <c r="AC160" s="141"/>
      <c r="AD160" s="142"/>
      <c r="AE160" s="142"/>
    </row>
    <row r="161" spans="14:32" ht="12.75">
      <c r="N161" s="11">
        <f>N153+O161/100</f>
        <v>11.07</v>
      </c>
      <c r="O161" s="15">
        <v>7</v>
      </c>
      <c r="P161" s="13" t="str">
        <f t="shared" si="122"/>
        <v>-</v>
      </c>
      <c r="Q161" s="13" t="str">
        <f t="shared" si="123"/>
        <v>-</v>
      </c>
      <c r="R161" s="13" t="str">
        <f t="shared" si="124"/>
        <v>-</v>
      </c>
      <c r="S161" s="13" t="str">
        <f t="shared" si="125"/>
        <v>-</v>
      </c>
      <c r="T161" s="13" t="str">
        <f t="shared" si="126"/>
        <v>-</v>
      </c>
      <c r="U161" s="14" t="str">
        <f t="shared" si="127"/>
        <v>-</v>
      </c>
      <c r="V161" s="92"/>
      <c r="W161" s="21"/>
      <c r="Y161" s="131"/>
      <c r="Z161" s="125"/>
      <c r="AA161" s="125"/>
      <c r="AB161" s="132"/>
      <c r="AC161" s="132"/>
      <c r="AD161" s="133"/>
      <c r="AE161" s="133"/>
      <c r="AF161" s="132"/>
    </row>
    <row r="162" spans="14:32" ht="13.5" thickBot="1">
      <c r="N162" s="11">
        <f>N153+O162/100</f>
        <v>11.08</v>
      </c>
      <c r="O162" s="12">
        <v>8</v>
      </c>
      <c r="P162" s="13" t="str">
        <f t="shared" si="122"/>
        <v>-</v>
      </c>
      <c r="Q162" s="13" t="str">
        <f t="shared" si="123"/>
        <v>-</v>
      </c>
      <c r="R162" s="13" t="str">
        <f t="shared" si="124"/>
        <v>-</v>
      </c>
      <c r="S162" s="13" t="str">
        <f t="shared" si="125"/>
        <v>-</v>
      </c>
      <c r="T162" s="13" t="str">
        <f t="shared" si="126"/>
        <v>-</v>
      </c>
      <c r="U162" s="14" t="str">
        <f t="shared" si="127"/>
        <v>-</v>
      </c>
      <c r="V162" s="21"/>
      <c r="W162" s="21"/>
      <c r="Z162" s="134"/>
      <c r="AA162" s="134"/>
      <c r="AB162" s="134"/>
      <c r="AC162" s="134"/>
      <c r="AD162" s="134"/>
      <c r="AE162" s="134"/>
      <c r="AF162" s="134"/>
    </row>
    <row r="163" spans="1:32" ht="13.5" thickBot="1">
      <c r="A163" s="26" t="s">
        <v>65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8"/>
      <c r="N163" s="11">
        <f>N153+O163/100</f>
        <v>11.09</v>
      </c>
      <c r="O163" s="12">
        <v>9</v>
      </c>
      <c r="P163" s="13" t="str">
        <f t="shared" si="122"/>
        <v>-</v>
      </c>
      <c r="Q163" s="13" t="str">
        <f t="shared" si="123"/>
        <v>-</v>
      </c>
      <c r="R163" s="13" t="str">
        <f t="shared" si="124"/>
        <v>-</v>
      </c>
      <c r="S163" s="13" t="str">
        <f t="shared" si="125"/>
        <v>-</v>
      </c>
      <c r="T163" s="13" t="str">
        <f t="shared" si="126"/>
        <v>-</v>
      </c>
      <c r="U163" s="14" t="str">
        <f t="shared" si="127"/>
        <v>-</v>
      </c>
      <c r="V163" s="21"/>
      <c r="W163" s="101" t="str">
        <f>IF(COUNTIF(X:X,X163)&gt;1,"X","")</f>
        <v>X</v>
      </c>
      <c r="X163" s="105"/>
      <c r="Y163" s="105"/>
      <c r="Z163" s="197" t="str">
        <f>"PARTITE "&amp;A163</f>
        <v>PARTITE GIRONE 9</v>
      </c>
      <c r="AA163" s="198"/>
      <c r="AB163" s="198"/>
      <c r="AC163" s="198"/>
      <c r="AD163" s="198"/>
      <c r="AE163" s="198"/>
      <c r="AF163" s="199"/>
    </row>
    <row r="164" spans="1:32" ht="13.5" thickBot="1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/>
      <c r="N164" s="11">
        <f>N153+O164/100</f>
        <v>11.1</v>
      </c>
      <c r="O164" s="12">
        <v>10</v>
      </c>
      <c r="P164" s="13" t="str">
        <f t="shared" si="122"/>
        <v>-</v>
      </c>
      <c r="Q164" s="13" t="str">
        <f t="shared" si="123"/>
        <v>-</v>
      </c>
      <c r="R164" s="13" t="str">
        <f t="shared" si="124"/>
        <v>-</v>
      </c>
      <c r="S164" s="13" t="str">
        <f t="shared" si="125"/>
        <v>-</v>
      </c>
      <c r="T164" s="13" t="str">
        <f t="shared" si="126"/>
        <v>-</v>
      </c>
      <c r="U164" s="14" t="str">
        <f t="shared" si="127"/>
        <v>-</v>
      </c>
      <c r="V164" s="21"/>
      <c r="W164" s="102"/>
      <c r="X164" s="106" t="s">
        <v>80</v>
      </c>
      <c r="Y164" s="106" t="s">
        <v>78</v>
      </c>
      <c r="Z164" s="106" t="s">
        <v>23</v>
      </c>
      <c r="AA164" s="106" t="s">
        <v>35</v>
      </c>
      <c r="AB164" s="107" t="s">
        <v>74</v>
      </c>
      <c r="AC164" s="107" t="s">
        <v>74</v>
      </c>
      <c r="AD164" s="205" t="s">
        <v>11</v>
      </c>
      <c r="AE164" s="206"/>
      <c r="AF164" s="106" t="s">
        <v>24</v>
      </c>
    </row>
    <row r="165" spans="1:32" ht="13.5" thickBot="1">
      <c r="A165" s="33"/>
      <c r="B165" s="34"/>
      <c r="C165" s="35"/>
      <c r="D165" s="35"/>
      <c r="E165" s="35"/>
      <c r="F165" s="35"/>
      <c r="G165" s="36"/>
      <c r="H165" s="36"/>
      <c r="I165" s="35"/>
      <c r="J165" s="35"/>
      <c r="K165" s="35"/>
      <c r="L165" s="37"/>
      <c r="N165" s="11">
        <f>N153+O165/100</f>
        <v>11.11</v>
      </c>
      <c r="O165" s="15">
        <v>11</v>
      </c>
      <c r="P165" s="13" t="str">
        <f t="shared" si="122"/>
        <v>-</v>
      </c>
      <c r="Q165" s="13" t="str">
        <f t="shared" si="123"/>
        <v>-</v>
      </c>
      <c r="R165" s="13" t="str">
        <f t="shared" si="124"/>
        <v>-</v>
      </c>
      <c r="S165" s="13" t="str">
        <f t="shared" si="125"/>
        <v>-</v>
      </c>
      <c r="T165" s="13" t="str">
        <f t="shared" si="126"/>
        <v>-</v>
      </c>
      <c r="U165" s="14" t="str">
        <f t="shared" si="127"/>
        <v>-</v>
      </c>
      <c r="V165" s="21"/>
      <c r="W165" s="102">
        <f aca="true" t="shared" si="128" ref="W165:W170">IF(COUNTIF(X$1:X$65536,X165)&gt;1,"X","")</f>
      </c>
      <c r="X165" s="108">
        <f aca="true" t="shared" si="129" ref="X165:X170">Y165+Z165/100</f>
        <v>1.09</v>
      </c>
      <c r="Y165" s="109">
        <v>1</v>
      </c>
      <c r="Z165" s="109">
        <v>9</v>
      </c>
      <c r="AA165" s="110" t="s">
        <v>86</v>
      </c>
      <c r="AB165" s="111" t="str">
        <f aca="true" t="shared" si="130" ref="AB165:AC170">A173</f>
        <v>Buttitta</v>
      </c>
      <c r="AC165" s="112" t="str">
        <f t="shared" si="130"/>
        <v>Natoli A.</v>
      </c>
      <c r="AD165" s="113"/>
      <c r="AE165" s="114"/>
      <c r="AF165" s="115" t="e">
        <f>#REF!</f>
        <v>#REF!</v>
      </c>
    </row>
    <row r="166" spans="1:32" ht="13.5" thickBot="1">
      <c r="A166" s="33"/>
      <c r="B166" s="38" t="s">
        <v>74</v>
      </c>
      <c r="C166" s="39" t="s">
        <v>1</v>
      </c>
      <c r="D166" s="40" t="s">
        <v>2</v>
      </c>
      <c r="E166" s="40" t="s">
        <v>3</v>
      </c>
      <c r="F166" s="41" t="s">
        <v>4</v>
      </c>
      <c r="G166" s="41" t="s">
        <v>5</v>
      </c>
      <c r="H166" s="41" t="s">
        <v>6</v>
      </c>
      <c r="I166" s="40" t="s">
        <v>7</v>
      </c>
      <c r="J166" s="42" t="s">
        <v>8</v>
      </c>
      <c r="K166" s="43"/>
      <c r="L166" s="38" t="s">
        <v>99</v>
      </c>
      <c r="N166" s="16">
        <f>N153+O166/100</f>
        <v>11.12</v>
      </c>
      <c r="O166" s="17">
        <v>12</v>
      </c>
      <c r="P166" s="18" t="str">
        <f t="shared" si="122"/>
        <v>-</v>
      </c>
      <c r="Q166" s="18" t="str">
        <f t="shared" si="123"/>
        <v>-</v>
      </c>
      <c r="R166" s="18" t="str">
        <f t="shared" si="124"/>
        <v>-</v>
      </c>
      <c r="S166" s="18" t="str">
        <f t="shared" si="125"/>
        <v>-</v>
      </c>
      <c r="T166" s="18" t="str">
        <f t="shared" si="126"/>
        <v>-</v>
      </c>
      <c r="U166" s="19" t="str">
        <f t="shared" si="127"/>
        <v>-</v>
      </c>
      <c r="V166" s="21"/>
      <c r="W166" s="102">
        <f t="shared" si="128"/>
      </c>
      <c r="X166" s="116">
        <f t="shared" si="129"/>
        <v>1.1</v>
      </c>
      <c r="Y166" s="117">
        <v>1</v>
      </c>
      <c r="Z166" s="117">
        <v>10</v>
      </c>
      <c r="AA166" s="118" t="s">
        <v>86</v>
      </c>
      <c r="AB166" s="119" t="str">
        <f t="shared" si="130"/>
        <v>Chiara</v>
      </c>
      <c r="AC166" s="120" t="str">
        <f t="shared" si="130"/>
        <v>Natoli R.</v>
      </c>
      <c r="AD166" s="121"/>
      <c r="AE166" s="122"/>
      <c r="AF166" s="123" t="e">
        <f>#REF!</f>
        <v>#REF!</v>
      </c>
    </row>
    <row r="167" spans="1:32" ht="13.5" thickBot="1">
      <c r="A167" s="44">
        <f>C167*1000+J167*50+H167+0.9</f>
        <v>3000.9</v>
      </c>
      <c r="B167" s="45" t="str">
        <f>Player!A9</f>
        <v>Buttitta</v>
      </c>
      <c r="C167" s="46">
        <f>3*E167+F167</f>
        <v>3</v>
      </c>
      <c r="D167" s="47">
        <f>SUM(E167:G167)</f>
        <v>3</v>
      </c>
      <c r="E167" s="47">
        <f>SUM(F173+F175+F177)</f>
        <v>0</v>
      </c>
      <c r="F167" s="48">
        <f>SUM(G173+G175+G177)</f>
        <v>3</v>
      </c>
      <c r="G167" s="48">
        <f>SUM(H173+H175+H177)</f>
        <v>0</v>
      </c>
      <c r="H167" s="48">
        <f>SUM(D173+D175+D177)</f>
        <v>0</v>
      </c>
      <c r="I167" s="47">
        <f>SUM(E173+E175+E177)</f>
        <v>0</v>
      </c>
      <c r="J167" s="49">
        <f>H167-I167</f>
        <v>0</v>
      </c>
      <c r="K167" s="50" t="s">
        <v>66</v>
      </c>
      <c r="L167" s="51" t="e">
        <f>IF(SUM(A167:A170)=12003,K167,VLOOKUP(LARGE($A$5:$A$8,1),A167:B170,2,FALSE))</f>
        <v>#REF!</v>
      </c>
      <c r="N167" s="20"/>
      <c r="Q167" s="21"/>
      <c r="R167" s="21"/>
      <c r="V167" s="21"/>
      <c r="W167" s="102">
        <f t="shared" si="128"/>
      </c>
      <c r="X167" s="108">
        <f t="shared" si="129"/>
        <v>3.09</v>
      </c>
      <c r="Y167" s="109">
        <v>3</v>
      </c>
      <c r="Z167" s="109">
        <v>9</v>
      </c>
      <c r="AA167" s="110" t="s">
        <v>86</v>
      </c>
      <c r="AB167" s="111" t="str">
        <f t="shared" si="130"/>
        <v>Buttitta</v>
      </c>
      <c r="AC167" s="112" t="str">
        <f t="shared" si="130"/>
        <v>Chiara</v>
      </c>
      <c r="AD167" s="113"/>
      <c r="AE167" s="114"/>
      <c r="AF167" s="115" t="e">
        <f>#REF!</f>
        <v>#REF!</v>
      </c>
    </row>
    <row r="168" spans="1:32" ht="13.5" thickBot="1">
      <c r="A168" s="44" t="e">
        <f>C168*1000+J168*50+H168+0.8</f>
        <v>#REF!</v>
      </c>
      <c r="B168" s="52" t="str">
        <f>Player!A10</f>
        <v>Natoli A.</v>
      </c>
      <c r="C168" s="53" t="e">
        <f>3*E168+F168</f>
        <v>#REF!</v>
      </c>
      <c r="D168" s="54" t="e">
        <f>SUM(E168:G168)</f>
        <v>#REF!</v>
      </c>
      <c r="E168" s="54" t="e">
        <f>SUM(H173+F176+F178)</f>
        <v>#REF!</v>
      </c>
      <c r="F168" s="55" t="e">
        <f>SUM(G173+G176+G178)</f>
        <v>#REF!</v>
      </c>
      <c r="G168" s="55" t="e">
        <f>SUM(F173+H176+H178)</f>
        <v>#REF!</v>
      </c>
      <c r="H168" s="55" t="e">
        <f>SUM(E173+D176+D178)</f>
        <v>#REF!</v>
      </c>
      <c r="I168" s="55" t="e">
        <f>SUM(D173+E176+E178)</f>
        <v>#REF!</v>
      </c>
      <c r="J168" s="56" t="e">
        <f>H168-I168</f>
        <v>#REF!</v>
      </c>
      <c r="K168" s="50" t="s">
        <v>67</v>
      </c>
      <c r="L168" s="51" t="e">
        <f>IF(SUM(A167:A170)=12003,K168,VLOOKUP(LARGE($A$5:$A$8,2),A167:B170,2,FALSE))</f>
        <v>#REF!</v>
      </c>
      <c r="N168" s="1">
        <v>12</v>
      </c>
      <c r="O168" s="207" t="s">
        <v>79</v>
      </c>
      <c r="P168" s="208"/>
      <c r="Q168" s="208"/>
      <c r="R168" s="208"/>
      <c r="S168" s="208"/>
      <c r="T168" s="208"/>
      <c r="U168" s="209"/>
      <c r="V168" s="21"/>
      <c r="W168" s="102">
        <f t="shared" si="128"/>
      </c>
      <c r="X168" s="116">
        <f t="shared" si="129"/>
        <v>3.1</v>
      </c>
      <c r="Y168" s="117">
        <v>3</v>
      </c>
      <c r="Z168" s="117">
        <v>10</v>
      </c>
      <c r="AA168" s="118" t="s">
        <v>86</v>
      </c>
      <c r="AB168" s="119" t="str">
        <f t="shared" si="130"/>
        <v>Natoli A.</v>
      </c>
      <c r="AC168" s="120" t="str">
        <f t="shared" si="130"/>
        <v>Natoli R.</v>
      </c>
      <c r="AD168" s="121"/>
      <c r="AE168" s="122"/>
      <c r="AF168" s="123" t="e">
        <f>#REF!</f>
        <v>#REF!</v>
      </c>
    </row>
    <row r="169" spans="1:32" ht="13.5" thickBot="1">
      <c r="A169" s="44" t="e">
        <f>C169*1000+J169*50+H169+0.7</f>
        <v>#REF!</v>
      </c>
      <c r="B169" s="52" t="str">
        <f>Player!A27</f>
        <v>Chiara</v>
      </c>
      <c r="C169" s="53" t="e">
        <f>3*E169+F169</f>
        <v>#REF!</v>
      </c>
      <c r="D169" s="54" t="e">
        <f>SUM(E169:G169)</f>
        <v>#REF!</v>
      </c>
      <c r="E169" s="54" t="e">
        <f>SUM(F174+H175+H178)</f>
        <v>#REF!</v>
      </c>
      <c r="F169" s="55" t="e">
        <f>SUM(G174+G175+G178)</f>
        <v>#REF!</v>
      </c>
      <c r="G169" s="55" t="e">
        <f>SUM(H174+F175+F178)</f>
        <v>#REF!</v>
      </c>
      <c r="H169" s="55" t="e">
        <f>SUM(D174+E175+E178)</f>
        <v>#REF!</v>
      </c>
      <c r="I169" s="55" t="e">
        <f>SUM(E174+D175+D178)</f>
        <v>#REF!</v>
      </c>
      <c r="J169" s="56" t="e">
        <f>H169-I169</f>
        <v>#REF!</v>
      </c>
      <c r="K169" s="50" t="s">
        <v>68</v>
      </c>
      <c r="L169" s="51" t="e">
        <f>IF(SUM(A167:A170)=12003,K169,VLOOKUP(LARGE($A$5:$A$8,3),A167:B170,2,FALSE))</f>
        <v>#REF!</v>
      </c>
      <c r="N169" s="22" t="s">
        <v>80</v>
      </c>
      <c r="O169" s="3" t="s">
        <v>81</v>
      </c>
      <c r="P169" s="3" t="s">
        <v>82</v>
      </c>
      <c r="Q169" s="4" t="s">
        <v>83</v>
      </c>
      <c r="R169" s="4" t="s">
        <v>84</v>
      </c>
      <c r="S169" s="5" t="s">
        <v>85</v>
      </c>
      <c r="T169" s="5"/>
      <c r="U169" s="3" t="s">
        <v>24</v>
      </c>
      <c r="V169" s="21"/>
      <c r="W169" s="102">
        <f t="shared" si="128"/>
      </c>
      <c r="X169" s="108">
        <f t="shared" si="129"/>
        <v>5.09</v>
      </c>
      <c r="Y169" s="109">
        <v>5</v>
      </c>
      <c r="Z169" s="109">
        <v>9</v>
      </c>
      <c r="AA169" s="110" t="s">
        <v>86</v>
      </c>
      <c r="AB169" s="111" t="str">
        <f t="shared" si="130"/>
        <v>Buttitta</v>
      </c>
      <c r="AC169" s="112" t="str">
        <f t="shared" si="130"/>
        <v>Natoli R.</v>
      </c>
      <c r="AD169" s="113"/>
      <c r="AE169" s="114"/>
      <c r="AF169" s="115" t="e">
        <f>#REF!</f>
        <v>#REF!</v>
      </c>
    </row>
    <row r="170" spans="1:32" ht="13.5" thickBot="1">
      <c r="A170" s="44">
        <f>C170*1000+J170*50+H170+0.6</f>
        <v>3000.6</v>
      </c>
      <c r="B170" s="57" t="str">
        <f>Player!A28</f>
        <v>Natoli R.</v>
      </c>
      <c r="C170" s="58">
        <f>3*E170+F170</f>
        <v>3</v>
      </c>
      <c r="D170" s="59">
        <f>SUM(E170:G170)</f>
        <v>3</v>
      </c>
      <c r="E170" s="59">
        <f>SUM(H174+H176+H177)</f>
        <v>0</v>
      </c>
      <c r="F170" s="59">
        <f>SUM(G174+G176+G177)</f>
        <v>3</v>
      </c>
      <c r="G170" s="60">
        <f>SUM(F174+F176+F177)</f>
        <v>0</v>
      </c>
      <c r="H170" s="60">
        <f>SUM(E174+E176+E177)</f>
        <v>0</v>
      </c>
      <c r="I170" s="60">
        <f>SUM(D174+D176+D177)</f>
        <v>0</v>
      </c>
      <c r="J170" s="61">
        <f>H170-I170</f>
        <v>0</v>
      </c>
      <c r="K170" s="62" t="s">
        <v>69</v>
      </c>
      <c r="L170" s="63" t="e">
        <f>IF(SUM(A167:A170)=12003,K170,VLOOKUP(LARGE($A$5:$A$8,4),A167:B170,2,FALSE))</f>
        <v>#REF!</v>
      </c>
      <c r="N170" s="6">
        <f>N168+O170/100</f>
        <v>12.01</v>
      </c>
      <c r="O170" s="7">
        <v>1</v>
      </c>
      <c r="P170" s="8" t="str">
        <f aca="true" t="shared" si="131" ref="P170:P181">_xlfn.IFERROR(VLOOKUP(N170,$X:$AF,4,FALSE),"-")</f>
        <v>-</v>
      </c>
      <c r="Q170" s="8" t="str">
        <f aca="true" t="shared" si="132" ref="Q170:Q181">_xlfn.IFERROR(VLOOKUP(N170,$X:$AF,5,FALSE),"-")</f>
        <v>-</v>
      </c>
      <c r="R170" s="9" t="str">
        <f aca="true" t="shared" si="133" ref="R170:R181">_xlfn.IFERROR(VLOOKUP(N170,$X:$AF,6,FALSE),"-")</f>
        <v>-</v>
      </c>
      <c r="S170" s="9" t="str">
        <f aca="true" t="shared" si="134" ref="S170:S181">_xlfn.IFERROR(VLOOKUP(N170,$X:$AF,7,FALSE),"-")</f>
        <v>-</v>
      </c>
      <c r="T170" s="9" t="str">
        <f aca="true" t="shared" si="135" ref="T170:T181">_xlfn.IFERROR(VLOOKUP(N170,$X:$AF,8,FALSE),"-")</f>
        <v>-</v>
      </c>
      <c r="U170" s="10" t="str">
        <f aca="true" t="shared" si="136" ref="U170:U181">_xlfn.IFERROR(VLOOKUP(N170,$X:$AF,9,FALSE),"-")</f>
        <v>-</v>
      </c>
      <c r="V170" s="21"/>
      <c r="W170" s="103">
        <f t="shared" si="128"/>
      </c>
      <c r="X170" s="116">
        <f t="shared" si="129"/>
        <v>5.1</v>
      </c>
      <c r="Y170" s="117">
        <v>5</v>
      </c>
      <c r="Z170" s="117">
        <v>10</v>
      </c>
      <c r="AA170" s="118" t="s">
        <v>86</v>
      </c>
      <c r="AB170" s="119" t="str">
        <f t="shared" si="130"/>
        <v>Natoli A.</v>
      </c>
      <c r="AC170" s="120" t="str">
        <f t="shared" si="130"/>
        <v>Chiara</v>
      </c>
      <c r="AD170" s="121"/>
      <c r="AE170" s="122"/>
      <c r="AF170" s="123" t="e">
        <f>#REF!</f>
        <v>#REF!</v>
      </c>
    </row>
    <row r="171" spans="1:32" ht="13.5" thickBot="1">
      <c r="A171" s="64"/>
      <c r="B171" s="65"/>
      <c r="C171" s="66"/>
      <c r="D171" s="66"/>
      <c r="E171" s="66"/>
      <c r="F171" s="67"/>
      <c r="G171" s="67"/>
      <c r="H171" s="68"/>
      <c r="I171" s="66"/>
      <c r="J171" s="66"/>
      <c r="K171" s="69"/>
      <c r="L171" s="70"/>
      <c r="N171" s="11">
        <f>N168+O171/100</f>
        <v>12.02</v>
      </c>
      <c r="O171" s="12">
        <v>2</v>
      </c>
      <c r="P171" s="13" t="str">
        <f t="shared" si="131"/>
        <v>-</v>
      </c>
      <c r="Q171" s="13" t="str">
        <f t="shared" si="132"/>
        <v>-</v>
      </c>
      <c r="R171" s="13" t="str">
        <f t="shared" si="133"/>
        <v>-</v>
      </c>
      <c r="S171" s="13" t="str">
        <f t="shared" si="134"/>
        <v>-</v>
      </c>
      <c r="T171" s="13" t="str">
        <f t="shared" si="135"/>
        <v>-</v>
      </c>
      <c r="U171" s="14" t="str">
        <f t="shared" si="136"/>
        <v>-</v>
      </c>
      <c r="V171" s="21"/>
      <c r="W171" s="71"/>
      <c r="X171" s="131"/>
      <c r="Z171" s="125"/>
      <c r="AA171" s="125"/>
      <c r="AB171" s="135"/>
      <c r="AC171" s="135"/>
      <c r="AD171" s="127"/>
      <c r="AE171" s="127"/>
      <c r="AF171" s="127"/>
    </row>
    <row r="172" spans="1:32" ht="13.5" thickBot="1">
      <c r="A172" s="72" t="s">
        <v>74</v>
      </c>
      <c r="B172" s="73" t="s">
        <v>74</v>
      </c>
      <c r="C172" s="169"/>
      <c r="D172" s="191" t="s">
        <v>11</v>
      </c>
      <c r="E172" s="192"/>
      <c r="F172" s="34"/>
      <c r="G172" s="75"/>
      <c r="H172" s="34"/>
      <c r="I172" s="191" t="s">
        <v>24</v>
      </c>
      <c r="J172" s="193"/>
      <c r="K172" s="191" t="s">
        <v>100</v>
      </c>
      <c r="L172" s="192"/>
      <c r="N172" s="11">
        <f>N168+O172/100</f>
        <v>12.03</v>
      </c>
      <c r="O172" s="12">
        <v>3</v>
      </c>
      <c r="P172" s="13" t="str">
        <f t="shared" si="131"/>
        <v>-</v>
      </c>
      <c r="Q172" s="13" t="str">
        <f t="shared" si="132"/>
        <v>-</v>
      </c>
      <c r="R172" s="13" t="str">
        <f t="shared" si="133"/>
        <v>-</v>
      </c>
      <c r="S172" s="13" t="str">
        <f t="shared" si="134"/>
        <v>-</v>
      </c>
      <c r="T172" s="13" t="str">
        <f t="shared" si="135"/>
        <v>-</v>
      </c>
      <c r="U172" s="14" t="str">
        <f t="shared" si="136"/>
        <v>-</v>
      </c>
      <c r="V172" s="29"/>
      <c r="W172" s="21"/>
      <c r="Z172" s="132"/>
      <c r="AA172" s="132"/>
      <c r="AB172" s="136"/>
      <c r="AC172" s="136"/>
      <c r="AD172" s="132"/>
      <c r="AE172" s="132"/>
      <c r="AF172" s="132"/>
    </row>
    <row r="173" spans="1:32" ht="12.75">
      <c r="A173" s="76" t="str">
        <f>B167</f>
        <v>Buttitta</v>
      </c>
      <c r="B173" s="77" t="str">
        <f>B168</f>
        <v>Natoli A.</v>
      </c>
      <c r="C173" s="78"/>
      <c r="D173" s="79">
        <f>AD165</f>
        <v>0</v>
      </c>
      <c r="E173" s="80">
        <f>AE165</f>
        <v>0</v>
      </c>
      <c r="F173" s="81">
        <f aca="true" t="shared" si="137" ref="F173:F178">IF(D173&gt;E173,1,0)</f>
        <v>0</v>
      </c>
      <c r="G173" s="81">
        <f aca="true" t="shared" si="138" ref="G173:G178">IF(D173=E173,1,0)</f>
        <v>1</v>
      </c>
      <c r="H173" s="81">
        <f aca="true" t="shared" si="139" ref="H173:H178">IF(D173&lt;E173,1,0)</f>
        <v>0</v>
      </c>
      <c r="I173" s="189" t="e">
        <f aca="true" t="shared" si="140" ref="I173:I178">AF165</f>
        <v>#REF!</v>
      </c>
      <c r="J173" s="190"/>
      <c r="K173" s="200"/>
      <c r="L173" s="201"/>
      <c r="N173" s="11">
        <f>N168+O173/100</f>
        <v>12.04</v>
      </c>
      <c r="O173" s="12">
        <v>4</v>
      </c>
      <c r="P173" s="13" t="str">
        <f t="shared" si="131"/>
        <v>-</v>
      </c>
      <c r="Q173" s="13" t="str">
        <f t="shared" si="132"/>
        <v>-</v>
      </c>
      <c r="R173" s="13" t="str">
        <f t="shared" si="133"/>
        <v>-</v>
      </c>
      <c r="S173" s="13" t="str">
        <f t="shared" si="134"/>
        <v>-</v>
      </c>
      <c r="T173" s="13" t="str">
        <f t="shared" si="135"/>
        <v>-</v>
      </c>
      <c r="U173" s="14" t="str">
        <f t="shared" si="136"/>
        <v>-</v>
      </c>
      <c r="V173" s="21"/>
      <c r="W173" s="21"/>
      <c r="Z173" s="134"/>
      <c r="AA173" s="134"/>
      <c r="AB173" s="134"/>
      <c r="AC173" s="134"/>
      <c r="AD173" s="134"/>
      <c r="AE173" s="134"/>
      <c r="AF173" s="134"/>
    </row>
    <row r="174" spans="1:32" ht="13.5" thickBot="1">
      <c r="A174" s="82" t="str">
        <f>B169</f>
        <v>Chiara</v>
      </c>
      <c r="B174" s="83" t="str">
        <f>B170</f>
        <v>Natoli R.</v>
      </c>
      <c r="C174" s="84"/>
      <c r="D174" s="58">
        <f>AD166</f>
        <v>0</v>
      </c>
      <c r="E174" s="85">
        <f>AE166</f>
        <v>0</v>
      </c>
      <c r="F174" s="81">
        <f t="shared" si="137"/>
        <v>0</v>
      </c>
      <c r="G174" s="81">
        <f t="shared" si="138"/>
        <v>1</v>
      </c>
      <c r="H174" s="81">
        <f t="shared" si="139"/>
        <v>0</v>
      </c>
      <c r="I174" s="187" t="e">
        <f t="shared" si="140"/>
        <v>#REF!</v>
      </c>
      <c r="J174" s="188"/>
      <c r="K174" s="200"/>
      <c r="L174" s="201"/>
      <c r="N174" s="11">
        <f>N168+O174/100</f>
        <v>12.05</v>
      </c>
      <c r="O174" s="12">
        <v>5</v>
      </c>
      <c r="P174" s="13" t="str">
        <f t="shared" si="131"/>
        <v>-</v>
      </c>
      <c r="Q174" s="13" t="str">
        <f t="shared" si="132"/>
        <v>-</v>
      </c>
      <c r="R174" s="13" t="str">
        <f t="shared" si="133"/>
        <v>-</v>
      </c>
      <c r="S174" s="13" t="str">
        <f t="shared" si="134"/>
        <v>-</v>
      </c>
      <c r="T174" s="13" t="str">
        <f t="shared" si="135"/>
        <v>-</v>
      </c>
      <c r="U174" s="14" t="str">
        <f t="shared" si="136"/>
        <v>-</v>
      </c>
      <c r="V174" s="92"/>
      <c r="W174" s="21"/>
      <c r="Z174" s="137"/>
      <c r="AA174" s="137"/>
      <c r="AB174" s="138"/>
      <c r="AC174" s="138"/>
      <c r="AD174" s="127"/>
      <c r="AE174" s="127"/>
      <c r="AF174" s="137"/>
    </row>
    <row r="175" spans="1:32" ht="12.75">
      <c r="A175" s="86" t="str">
        <f>B167</f>
        <v>Buttitta</v>
      </c>
      <c r="B175" s="87" t="str">
        <f>B169</f>
        <v>Chiara</v>
      </c>
      <c r="C175" s="78"/>
      <c r="D175" s="79">
        <f>AD170</f>
        <v>0</v>
      </c>
      <c r="E175" s="80">
        <f>AE170</f>
        <v>0</v>
      </c>
      <c r="F175" s="81">
        <f t="shared" si="137"/>
        <v>0</v>
      </c>
      <c r="G175" s="81">
        <f t="shared" si="138"/>
        <v>1</v>
      </c>
      <c r="H175" s="81">
        <f t="shared" si="139"/>
        <v>0</v>
      </c>
      <c r="I175" s="194" t="e">
        <f t="shared" si="140"/>
        <v>#REF!</v>
      </c>
      <c r="J175" s="195"/>
      <c r="K175" s="200"/>
      <c r="L175" s="201"/>
      <c r="N175" s="11">
        <f>N168+O175/100</f>
        <v>12.06</v>
      </c>
      <c r="O175" s="12">
        <v>6</v>
      </c>
      <c r="P175" s="13" t="str">
        <f t="shared" si="131"/>
        <v>-</v>
      </c>
      <c r="Q175" s="13" t="str">
        <f t="shared" si="132"/>
        <v>-</v>
      </c>
      <c r="R175" s="13" t="str">
        <f t="shared" si="133"/>
        <v>-</v>
      </c>
      <c r="S175" s="13" t="str">
        <f t="shared" si="134"/>
        <v>-</v>
      </c>
      <c r="T175" s="13" t="str">
        <f t="shared" si="135"/>
        <v>-</v>
      </c>
      <c r="U175" s="14" t="str">
        <f t="shared" si="136"/>
        <v>-</v>
      </c>
      <c r="V175" s="21"/>
      <c r="W175" s="21"/>
      <c r="Z175" s="125"/>
      <c r="AA175" s="125"/>
      <c r="AB175" s="135"/>
      <c r="AC175" s="135"/>
      <c r="AD175" s="127"/>
      <c r="AE175" s="127"/>
      <c r="AF175" s="127"/>
    </row>
    <row r="176" spans="1:32" ht="13.5" thickBot="1">
      <c r="A176" s="82" t="str">
        <f>B168</f>
        <v>Natoli A.</v>
      </c>
      <c r="B176" s="83" t="str">
        <f>B170</f>
        <v>Natoli R.</v>
      </c>
      <c r="C176" s="84"/>
      <c r="D176" s="58">
        <f>AD171</f>
        <v>0</v>
      </c>
      <c r="E176" s="85">
        <f>AE171</f>
        <v>0</v>
      </c>
      <c r="F176" s="81">
        <f t="shared" si="137"/>
        <v>0</v>
      </c>
      <c r="G176" s="81">
        <f t="shared" si="138"/>
        <v>1</v>
      </c>
      <c r="H176" s="81">
        <f t="shared" si="139"/>
        <v>0</v>
      </c>
      <c r="I176" s="187" t="e">
        <f t="shared" si="140"/>
        <v>#REF!</v>
      </c>
      <c r="J176" s="188"/>
      <c r="K176" s="200"/>
      <c r="L176" s="201"/>
      <c r="N176" s="11">
        <f>N168+O176/100</f>
        <v>12.07</v>
      </c>
      <c r="O176" s="15">
        <v>7</v>
      </c>
      <c r="P176" s="13" t="str">
        <f t="shared" si="131"/>
        <v>-</v>
      </c>
      <c r="Q176" s="13" t="str">
        <f t="shared" si="132"/>
        <v>-</v>
      </c>
      <c r="R176" s="13" t="str">
        <f t="shared" si="133"/>
        <v>-</v>
      </c>
      <c r="S176" s="13" t="str">
        <f t="shared" si="134"/>
        <v>-</v>
      </c>
      <c r="T176" s="13" t="str">
        <f t="shared" si="135"/>
        <v>-</v>
      </c>
      <c r="U176" s="14" t="str">
        <f t="shared" si="136"/>
        <v>-</v>
      </c>
      <c r="V176" s="21"/>
      <c r="W176" s="21"/>
      <c r="Z176" s="134"/>
      <c r="AA176" s="134"/>
      <c r="AB176" s="134"/>
      <c r="AC176" s="134"/>
      <c r="AD176" s="134"/>
      <c r="AE176" s="134"/>
      <c r="AF176" s="134"/>
    </row>
    <row r="177" spans="1:31" ht="12.75">
      <c r="A177" s="86" t="str">
        <f>B167</f>
        <v>Buttitta</v>
      </c>
      <c r="B177" s="87" t="str">
        <f>B170</f>
        <v>Natoli R.</v>
      </c>
      <c r="C177" s="78"/>
      <c r="D177" s="79">
        <f>AD175</f>
        <v>0</v>
      </c>
      <c r="E177" s="80">
        <f>AE175</f>
        <v>0</v>
      </c>
      <c r="F177" s="81">
        <f t="shared" si="137"/>
        <v>0</v>
      </c>
      <c r="G177" s="81">
        <f t="shared" si="138"/>
        <v>1</v>
      </c>
      <c r="H177" s="81">
        <f t="shared" si="139"/>
        <v>0</v>
      </c>
      <c r="I177" s="194" t="e">
        <f t="shared" si="140"/>
        <v>#REF!</v>
      </c>
      <c r="J177" s="195"/>
      <c r="K177" s="200"/>
      <c r="L177" s="201"/>
      <c r="N177" s="11">
        <f>N168+O177/100</f>
        <v>12.08</v>
      </c>
      <c r="O177" s="12">
        <v>8</v>
      </c>
      <c r="P177" s="13" t="str">
        <f t="shared" si="131"/>
        <v>-</v>
      </c>
      <c r="Q177" s="13" t="str">
        <f t="shared" si="132"/>
        <v>-</v>
      </c>
      <c r="R177" s="13" t="str">
        <f t="shared" si="133"/>
        <v>-</v>
      </c>
      <c r="S177" s="13" t="str">
        <f t="shared" si="134"/>
        <v>-</v>
      </c>
      <c r="T177" s="13" t="str">
        <f t="shared" si="135"/>
        <v>-</v>
      </c>
      <c r="U177" s="14" t="str">
        <f t="shared" si="136"/>
        <v>-</v>
      </c>
      <c r="V177" s="21"/>
      <c r="W177" s="21"/>
      <c r="Z177" s="128"/>
      <c r="AA177" s="128"/>
      <c r="AB177" s="141"/>
      <c r="AC177" s="141"/>
      <c r="AD177" s="142"/>
      <c r="AE177" s="142"/>
    </row>
    <row r="178" spans="1:23" ht="13.5" thickBot="1">
      <c r="A178" s="82" t="str">
        <f>B168</f>
        <v>Natoli A.</v>
      </c>
      <c r="B178" s="83" t="str">
        <f>B169</f>
        <v>Chiara</v>
      </c>
      <c r="C178" s="84"/>
      <c r="D178" s="58" t="e">
        <f>#REF!</f>
        <v>#REF!</v>
      </c>
      <c r="E178" s="85" t="e">
        <f>#REF!</f>
        <v>#REF!</v>
      </c>
      <c r="F178" s="81" t="e">
        <f t="shared" si="137"/>
        <v>#REF!</v>
      </c>
      <c r="G178" s="81" t="e">
        <f t="shared" si="138"/>
        <v>#REF!</v>
      </c>
      <c r="H178" s="81" t="e">
        <f t="shared" si="139"/>
        <v>#REF!</v>
      </c>
      <c r="I178" s="187" t="e">
        <f t="shared" si="140"/>
        <v>#REF!</v>
      </c>
      <c r="J178" s="188"/>
      <c r="K178" s="202"/>
      <c r="L178" s="203"/>
      <c r="N178" s="11">
        <f>N168+O178/100</f>
        <v>12.09</v>
      </c>
      <c r="O178" s="12">
        <v>9</v>
      </c>
      <c r="P178" s="13" t="str">
        <f t="shared" si="131"/>
        <v>-</v>
      </c>
      <c r="Q178" s="13" t="str">
        <f t="shared" si="132"/>
        <v>-</v>
      </c>
      <c r="R178" s="13" t="str">
        <f t="shared" si="133"/>
        <v>-</v>
      </c>
      <c r="S178" s="13" t="str">
        <f t="shared" si="134"/>
        <v>-</v>
      </c>
      <c r="T178" s="13" t="str">
        <f t="shared" si="135"/>
        <v>-</v>
      </c>
      <c r="U178" s="14" t="str">
        <f t="shared" si="136"/>
        <v>-</v>
      </c>
      <c r="V178" s="21"/>
      <c r="W178" s="21"/>
    </row>
    <row r="179" spans="1:23" ht="13.5" thickBot="1">
      <c r="A179" s="89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1"/>
      <c r="N179" s="11">
        <f>N168+O179/100</f>
        <v>12.1</v>
      </c>
      <c r="O179" s="12">
        <v>10</v>
      </c>
      <c r="P179" s="13" t="str">
        <f t="shared" si="131"/>
        <v>-</v>
      </c>
      <c r="Q179" s="13" t="str">
        <f t="shared" si="132"/>
        <v>-</v>
      </c>
      <c r="R179" s="13" t="str">
        <f t="shared" si="133"/>
        <v>-</v>
      </c>
      <c r="S179" s="13" t="str">
        <f t="shared" si="134"/>
        <v>-</v>
      </c>
      <c r="T179" s="13" t="str">
        <f t="shared" si="135"/>
        <v>-</v>
      </c>
      <c r="U179" s="14" t="str">
        <f t="shared" si="136"/>
        <v>-</v>
      </c>
      <c r="V179" s="21"/>
      <c r="W179" s="21"/>
    </row>
    <row r="180" spans="14:32" ht="12.75">
      <c r="N180" s="11">
        <f>N168+O180/100</f>
        <v>12.11</v>
      </c>
      <c r="O180" s="15">
        <v>11</v>
      </c>
      <c r="P180" s="13" t="str">
        <f t="shared" si="131"/>
        <v>-</v>
      </c>
      <c r="Q180" s="13" t="str">
        <f t="shared" si="132"/>
        <v>-</v>
      </c>
      <c r="R180" s="13" t="str">
        <f t="shared" si="133"/>
        <v>-</v>
      </c>
      <c r="S180" s="13" t="str">
        <f t="shared" si="134"/>
        <v>-</v>
      </c>
      <c r="T180" s="13" t="str">
        <f t="shared" si="135"/>
        <v>-</v>
      </c>
      <c r="U180" s="14" t="str">
        <f t="shared" si="136"/>
        <v>-</v>
      </c>
      <c r="V180" s="92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4:32" ht="13.5" thickBot="1">
      <c r="N181" s="16">
        <f>N168+O181/100</f>
        <v>12.12</v>
      </c>
      <c r="O181" s="17">
        <v>12</v>
      </c>
      <c r="P181" s="18" t="str">
        <f t="shared" si="131"/>
        <v>-</v>
      </c>
      <c r="Q181" s="18" t="str">
        <f t="shared" si="132"/>
        <v>-</v>
      </c>
      <c r="R181" s="18" t="str">
        <f t="shared" si="133"/>
        <v>-</v>
      </c>
      <c r="S181" s="18" t="str">
        <f t="shared" si="134"/>
        <v>-</v>
      </c>
      <c r="T181" s="18" t="str">
        <f t="shared" si="135"/>
        <v>-</v>
      </c>
      <c r="U181" s="19" t="str">
        <f t="shared" si="136"/>
        <v>-</v>
      </c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4:32" ht="12.75">
      <c r="N182" s="20"/>
      <c r="Q182" s="21"/>
      <c r="R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5:32" ht="13.5" thickBot="1">
      <c r="O183" s="24"/>
      <c r="P183" s="24"/>
      <c r="Q183" s="21"/>
      <c r="R183" s="21"/>
      <c r="S183" s="25"/>
      <c r="T183" s="25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20.25" thickBot="1">
      <c r="A184" s="93" t="s">
        <v>107</v>
      </c>
      <c r="B184" s="94"/>
      <c r="C184" s="94"/>
      <c r="D184" s="94"/>
      <c r="E184" s="94"/>
      <c r="F184" s="94"/>
      <c r="G184" s="94"/>
      <c r="H184" s="94"/>
      <c r="I184" s="95" t="s">
        <v>56</v>
      </c>
      <c r="J184" s="94"/>
      <c r="K184" s="94"/>
      <c r="L184" s="94"/>
      <c r="O184" s="24"/>
      <c r="P184" s="24"/>
      <c r="Q184" s="21"/>
      <c r="R184" s="21"/>
      <c r="S184" s="25"/>
      <c r="T184" s="25"/>
      <c r="V184" s="21"/>
      <c r="W184" s="101" t="str">
        <f>IF(COUNTIF(X:X,X184)&gt;1,"X","")</f>
        <v>X</v>
      </c>
      <c r="X184" s="105"/>
      <c r="Y184" s="105"/>
      <c r="Z184" s="197" t="str">
        <f>"PARTITE "&amp;A184</f>
        <v>PARTITE BARRAGE / SEDICESIMI DI FINALE</v>
      </c>
      <c r="AA184" s="198"/>
      <c r="AB184" s="198"/>
      <c r="AC184" s="198"/>
      <c r="AD184" s="198"/>
      <c r="AE184" s="198"/>
      <c r="AF184" s="199"/>
    </row>
    <row r="185" spans="1:32" ht="13.5" thickBot="1">
      <c r="A185" s="72" t="s">
        <v>74</v>
      </c>
      <c r="B185" s="73" t="s">
        <v>74</v>
      </c>
      <c r="C185" s="169"/>
      <c r="D185" s="191" t="s">
        <v>11</v>
      </c>
      <c r="E185" s="192"/>
      <c r="F185" s="167" t="s">
        <v>105</v>
      </c>
      <c r="G185" s="168" t="s">
        <v>106</v>
      </c>
      <c r="H185" s="34"/>
      <c r="I185" s="191" t="s">
        <v>24</v>
      </c>
      <c r="J185" s="193"/>
      <c r="K185" s="191" t="s">
        <v>104</v>
      </c>
      <c r="L185" s="192"/>
      <c r="O185" s="24"/>
      <c r="P185" s="24"/>
      <c r="Q185" s="21"/>
      <c r="R185" s="21"/>
      <c r="S185" s="25"/>
      <c r="T185" s="25"/>
      <c r="V185" s="21"/>
      <c r="W185" s="102"/>
      <c r="X185" s="106" t="s">
        <v>80</v>
      </c>
      <c r="Y185" s="106" t="s">
        <v>78</v>
      </c>
      <c r="Z185" s="106" t="s">
        <v>23</v>
      </c>
      <c r="AA185" s="106" t="s">
        <v>35</v>
      </c>
      <c r="AB185" s="143" t="s">
        <v>74</v>
      </c>
      <c r="AC185" s="143" t="s">
        <v>74</v>
      </c>
      <c r="AD185" s="205" t="s">
        <v>11</v>
      </c>
      <c r="AE185" s="206"/>
      <c r="AF185" s="106" t="s">
        <v>24</v>
      </c>
    </row>
    <row r="186" spans="1:32" ht="12.75">
      <c r="A186" s="76" t="str">
        <f>L5</f>
        <v>1A</v>
      </c>
      <c r="B186" s="170" t="s">
        <v>108</v>
      </c>
      <c r="C186" s="175"/>
      <c r="D186" s="172"/>
      <c r="E186" s="80"/>
      <c r="F186" s="165"/>
      <c r="G186" s="166"/>
      <c r="H186" s="81"/>
      <c r="I186" s="189"/>
      <c r="J186" s="190"/>
      <c r="K186" s="189" t="str">
        <f aca="true" t="shared" si="141" ref="K186:K201">IF(B186="-",A186,IF(D186&gt;E186,A186,IF(OR(D186=E186),"",B186)))</f>
        <v>1A</v>
      </c>
      <c r="L186" s="190"/>
      <c r="O186" s="24"/>
      <c r="P186" s="24"/>
      <c r="Q186" s="21"/>
      <c r="R186" s="21"/>
      <c r="S186" s="25"/>
      <c r="T186" s="25"/>
      <c r="V186" s="21"/>
      <c r="W186" s="102"/>
      <c r="X186" s="179">
        <f aca="true" t="shared" si="142" ref="X186:X201">Y186+Z186/100</f>
        <v>0</v>
      </c>
      <c r="Y186" s="109"/>
      <c r="Z186" s="109"/>
      <c r="AA186" s="110" t="s">
        <v>87</v>
      </c>
      <c r="AB186" s="111" t="str">
        <f aca="true" t="shared" si="143" ref="AB186:AC201">A186</f>
        <v>1A</v>
      </c>
      <c r="AC186" s="112" t="str">
        <f t="shared" si="143"/>
        <v>-</v>
      </c>
      <c r="AD186" s="113"/>
      <c r="AE186" s="114"/>
      <c r="AF186" s="115">
        <f aca="true" t="shared" si="144" ref="AF186:AF201">I186</f>
        <v>0</v>
      </c>
    </row>
    <row r="187" spans="1:32" ht="13.5" thickBot="1">
      <c r="A187" s="82" t="str">
        <f>L29</f>
        <v>2A</v>
      </c>
      <c r="B187" s="171" t="s">
        <v>108</v>
      </c>
      <c r="C187" s="176"/>
      <c r="D187" s="173"/>
      <c r="E187" s="85"/>
      <c r="F187" s="163"/>
      <c r="G187" s="85"/>
      <c r="H187" s="81"/>
      <c r="I187" s="187"/>
      <c r="J187" s="188"/>
      <c r="K187" s="187" t="str">
        <f t="shared" si="141"/>
        <v>2A</v>
      </c>
      <c r="L187" s="188"/>
      <c r="O187" s="24"/>
      <c r="P187" s="24"/>
      <c r="Q187" s="21"/>
      <c r="R187" s="21"/>
      <c r="S187" s="25"/>
      <c r="T187" s="25"/>
      <c r="V187" s="21"/>
      <c r="W187" s="102"/>
      <c r="X187" s="180">
        <f t="shared" si="142"/>
        <v>0</v>
      </c>
      <c r="Y187" s="117"/>
      <c r="Z187" s="117"/>
      <c r="AA187" s="118" t="s">
        <v>87</v>
      </c>
      <c r="AB187" s="119" t="str">
        <f t="shared" si="143"/>
        <v>2A</v>
      </c>
      <c r="AC187" s="120" t="str">
        <f t="shared" si="143"/>
        <v>-</v>
      </c>
      <c r="AD187" s="121"/>
      <c r="AE187" s="122"/>
      <c r="AF187" s="123">
        <f t="shared" si="144"/>
        <v>0</v>
      </c>
    </row>
    <row r="188" spans="1:32" ht="12.75">
      <c r="A188" s="76" t="str">
        <f>L53</f>
        <v>3A</v>
      </c>
      <c r="B188" s="170" t="s">
        <v>108</v>
      </c>
      <c r="C188" s="176"/>
      <c r="D188" s="172"/>
      <c r="E188" s="80"/>
      <c r="F188" s="165"/>
      <c r="G188" s="166"/>
      <c r="H188" s="81"/>
      <c r="I188" s="189"/>
      <c r="J188" s="190"/>
      <c r="K188" s="189" t="str">
        <f t="shared" si="141"/>
        <v>3A</v>
      </c>
      <c r="L188" s="190"/>
      <c r="O188" s="24"/>
      <c r="P188" s="24"/>
      <c r="Q188" s="21"/>
      <c r="R188" s="21"/>
      <c r="S188" s="25"/>
      <c r="T188" s="25"/>
      <c r="V188" s="21"/>
      <c r="W188" s="102"/>
      <c r="X188" s="179">
        <f t="shared" si="142"/>
        <v>0</v>
      </c>
      <c r="Y188" s="109"/>
      <c r="Z188" s="109"/>
      <c r="AA188" s="110" t="s">
        <v>87</v>
      </c>
      <c r="AB188" s="111" t="str">
        <f t="shared" si="143"/>
        <v>3A</v>
      </c>
      <c r="AC188" s="112" t="str">
        <f t="shared" si="143"/>
        <v>-</v>
      </c>
      <c r="AD188" s="113"/>
      <c r="AE188" s="114"/>
      <c r="AF188" s="115">
        <f t="shared" si="144"/>
        <v>0</v>
      </c>
    </row>
    <row r="189" spans="1:32" ht="13.5" thickBot="1">
      <c r="A189" s="82" t="str">
        <f>L72</f>
        <v>4A</v>
      </c>
      <c r="B189" s="171" t="s">
        <v>108</v>
      </c>
      <c r="C189" s="176"/>
      <c r="D189" s="173"/>
      <c r="E189" s="85"/>
      <c r="F189" s="163"/>
      <c r="G189" s="85"/>
      <c r="H189" s="81"/>
      <c r="I189" s="187"/>
      <c r="J189" s="188"/>
      <c r="K189" s="187" t="str">
        <f t="shared" si="141"/>
        <v>4A</v>
      </c>
      <c r="L189" s="188"/>
      <c r="O189" s="24"/>
      <c r="P189" s="24"/>
      <c r="Q189" s="21"/>
      <c r="R189" s="21"/>
      <c r="S189" s="25"/>
      <c r="T189" s="25"/>
      <c r="V189" s="21"/>
      <c r="W189" s="102"/>
      <c r="X189" s="180">
        <f t="shared" si="142"/>
        <v>0</v>
      </c>
      <c r="Y189" s="117"/>
      <c r="Z189" s="117"/>
      <c r="AA189" s="118" t="s">
        <v>87</v>
      </c>
      <c r="AB189" s="119" t="str">
        <f t="shared" si="143"/>
        <v>4A</v>
      </c>
      <c r="AC189" s="120" t="str">
        <f t="shared" si="143"/>
        <v>-</v>
      </c>
      <c r="AD189" s="121"/>
      <c r="AE189" s="122"/>
      <c r="AF189" s="123">
        <f t="shared" si="144"/>
        <v>0</v>
      </c>
    </row>
    <row r="190" spans="1:32" ht="12.75">
      <c r="A190" s="76" t="str">
        <f>L91</f>
        <v>5A</v>
      </c>
      <c r="B190" s="170" t="s">
        <v>108</v>
      </c>
      <c r="C190" s="176"/>
      <c r="D190" s="172"/>
      <c r="E190" s="80"/>
      <c r="F190" s="165"/>
      <c r="G190" s="166"/>
      <c r="H190" s="81"/>
      <c r="I190" s="189"/>
      <c r="J190" s="190"/>
      <c r="K190" s="189" t="str">
        <f t="shared" si="141"/>
        <v>5A</v>
      </c>
      <c r="L190" s="190"/>
      <c r="O190" s="24"/>
      <c r="P190" s="24"/>
      <c r="Q190" s="21"/>
      <c r="R190" s="21"/>
      <c r="S190" s="25"/>
      <c r="T190" s="25"/>
      <c r="V190" s="21"/>
      <c r="W190" s="102"/>
      <c r="X190" s="179">
        <f t="shared" si="142"/>
        <v>0</v>
      </c>
      <c r="Y190" s="109"/>
      <c r="Z190" s="109"/>
      <c r="AA190" s="110" t="s">
        <v>87</v>
      </c>
      <c r="AB190" s="111" t="str">
        <f t="shared" si="143"/>
        <v>5A</v>
      </c>
      <c r="AC190" s="112" t="str">
        <f t="shared" si="143"/>
        <v>-</v>
      </c>
      <c r="AD190" s="113"/>
      <c r="AE190" s="114"/>
      <c r="AF190" s="115">
        <f t="shared" si="144"/>
        <v>0</v>
      </c>
    </row>
    <row r="191" spans="1:32" ht="13.5" thickBot="1">
      <c r="A191" s="82" t="str">
        <f>L110</f>
        <v>6A</v>
      </c>
      <c r="B191" s="171" t="s">
        <v>108</v>
      </c>
      <c r="C191" s="176"/>
      <c r="D191" s="173"/>
      <c r="E191" s="85"/>
      <c r="F191" s="163"/>
      <c r="G191" s="85"/>
      <c r="H191" s="81"/>
      <c r="I191" s="187"/>
      <c r="J191" s="188"/>
      <c r="K191" s="187" t="str">
        <f t="shared" si="141"/>
        <v>6A</v>
      </c>
      <c r="L191" s="188"/>
      <c r="O191" s="24"/>
      <c r="P191" s="24"/>
      <c r="Q191" s="21"/>
      <c r="R191" s="21"/>
      <c r="S191" s="25"/>
      <c r="T191" s="25"/>
      <c r="V191" s="21"/>
      <c r="W191" s="102"/>
      <c r="X191" s="180">
        <f t="shared" si="142"/>
        <v>0</v>
      </c>
      <c r="Y191" s="117"/>
      <c r="Z191" s="117"/>
      <c r="AA191" s="118" t="s">
        <v>87</v>
      </c>
      <c r="AB191" s="119" t="str">
        <f t="shared" si="143"/>
        <v>6A</v>
      </c>
      <c r="AC191" s="120" t="str">
        <f t="shared" si="143"/>
        <v>-</v>
      </c>
      <c r="AD191" s="121"/>
      <c r="AE191" s="122"/>
      <c r="AF191" s="123">
        <f t="shared" si="144"/>
        <v>0</v>
      </c>
    </row>
    <row r="192" spans="1:32" ht="12.75">
      <c r="A192" s="76" t="str">
        <f>L129</f>
        <v>7A</v>
      </c>
      <c r="B192" s="170" t="s">
        <v>108</v>
      </c>
      <c r="C192" s="176"/>
      <c r="D192" s="172"/>
      <c r="E192" s="80"/>
      <c r="F192" s="165"/>
      <c r="G192" s="166"/>
      <c r="H192" s="81"/>
      <c r="I192" s="189"/>
      <c r="J192" s="190"/>
      <c r="K192" s="189" t="str">
        <f t="shared" si="141"/>
        <v>7A</v>
      </c>
      <c r="L192" s="190"/>
      <c r="O192" s="24"/>
      <c r="P192" s="24"/>
      <c r="Q192" s="21"/>
      <c r="R192" s="21"/>
      <c r="S192" s="25"/>
      <c r="T192" s="25"/>
      <c r="V192" s="21"/>
      <c r="W192" s="102"/>
      <c r="X192" s="179">
        <f t="shared" si="142"/>
        <v>0</v>
      </c>
      <c r="Y192" s="109"/>
      <c r="Z192" s="109"/>
      <c r="AA192" s="110" t="s">
        <v>87</v>
      </c>
      <c r="AB192" s="111" t="str">
        <f t="shared" si="143"/>
        <v>7A</v>
      </c>
      <c r="AC192" s="112" t="str">
        <f t="shared" si="143"/>
        <v>-</v>
      </c>
      <c r="AD192" s="113"/>
      <c r="AE192" s="114"/>
      <c r="AF192" s="115">
        <f t="shared" si="144"/>
        <v>0</v>
      </c>
    </row>
    <row r="193" spans="1:32" ht="13.5" thickBot="1">
      <c r="A193" s="82" t="str">
        <f>L148</f>
        <v>8A</v>
      </c>
      <c r="B193" s="171" t="s">
        <v>108</v>
      </c>
      <c r="C193" s="176"/>
      <c r="D193" s="173"/>
      <c r="E193" s="85"/>
      <c r="F193" s="163"/>
      <c r="G193" s="85"/>
      <c r="H193" s="81"/>
      <c r="I193" s="187"/>
      <c r="J193" s="188"/>
      <c r="K193" s="187" t="str">
        <f t="shared" si="141"/>
        <v>8A</v>
      </c>
      <c r="L193" s="188"/>
      <c r="O193" s="24"/>
      <c r="P193" s="24"/>
      <c r="Q193" s="21"/>
      <c r="R193" s="21"/>
      <c r="S193" s="25"/>
      <c r="T193" s="25"/>
      <c r="V193" s="21"/>
      <c r="W193" s="102"/>
      <c r="X193" s="180">
        <f t="shared" si="142"/>
        <v>0</v>
      </c>
      <c r="Y193" s="117"/>
      <c r="Z193" s="117"/>
      <c r="AA193" s="118" t="s">
        <v>87</v>
      </c>
      <c r="AB193" s="119" t="str">
        <f t="shared" si="143"/>
        <v>8A</v>
      </c>
      <c r="AC193" s="120" t="str">
        <f t="shared" si="143"/>
        <v>-</v>
      </c>
      <c r="AD193" s="121"/>
      <c r="AE193" s="122"/>
      <c r="AF193" s="123">
        <f t="shared" si="144"/>
        <v>0</v>
      </c>
    </row>
    <row r="194" spans="1:32" ht="12.75">
      <c r="A194" s="76" t="e">
        <f>L167</f>
        <v>#REF!</v>
      </c>
      <c r="B194" s="170" t="s">
        <v>108</v>
      </c>
      <c r="C194" s="177"/>
      <c r="D194" s="172"/>
      <c r="E194" s="80"/>
      <c r="F194" s="165"/>
      <c r="G194" s="166"/>
      <c r="H194" s="81"/>
      <c r="I194" s="189"/>
      <c r="J194" s="190"/>
      <c r="K194" s="189" t="e">
        <f t="shared" si="141"/>
        <v>#REF!</v>
      </c>
      <c r="L194" s="190"/>
      <c r="O194" s="24"/>
      <c r="P194" s="24"/>
      <c r="Q194" s="21"/>
      <c r="R194" s="21"/>
      <c r="S194" s="25"/>
      <c r="T194" s="25"/>
      <c r="V194" s="21"/>
      <c r="W194" s="102"/>
      <c r="X194" s="179">
        <f t="shared" si="142"/>
        <v>0</v>
      </c>
      <c r="Y194" s="109"/>
      <c r="Z194" s="109"/>
      <c r="AA194" s="110" t="s">
        <v>87</v>
      </c>
      <c r="AB194" s="111" t="e">
        <f t="shared" si="143"/>
        <v>#REF!</v>
      </c>
      <c r="AC194" s="112" t="str">
        <f t="shared" si="143"/>
        <v>-</v>
      </c>
      <c r="AD194" s="113"/>
      <c r="AE194" s="114"/>
      <c r="AF194" s="115">
        <f t="shared" si="144"/>
        <v>0</v>
      </c>
    </row>
    <row r="195" spans="1:32" ht="13.5" thickBot="1">
      <c r="A195" s="82" t="str">
        <f>L6</f>
        <v>1B</v>
      </c>
      <c r="B195" s="171" t="s">
        <v>108</v>
      </c>
      <c r="C195" s="177"/>
      <c r="D195" s="173"/>
      <c r="E195" s="85"/>
      <c r="F195" s="163"/>
      <c r="G195" s="85"/>
      <c r="H195" s="81"/>
      <c r="I195" s="187"/>
      <c r="J195" s="188"/>
      <c r="K195" s="187" t="str">
        <f t="shared" si="141"/>
        <v>1B</v>
      </c>
      <c r="L195" s="188"/>
      <c r="O195" s="24"/>
      <c r="P195" s="24"/>
      <c r="Q195" s="21"/>
      <c r="R195" s="21"/>
      <c r="S195" s="25"/>
      <c r="T195" s="25"/>
      <c r="V195" s="21"/>
      <c r="W195" s="102"/>
      <c r="X195" s="180">
        <f t="shared" si="142"/>
        <v>0</v>
      </c>
      <c r="Y195" s="117"/>
      <c r="Z195" s="117"/>
      <c r="AA195" s="118" t="s">
        <v>87</v>
      </c>
      <c r="AB195" s="119" t="str">
        <f t="shared" si="143"/>
        <v>1B</v>
      </c>
      <c r="AC195" s="120" t="str">
        <f t="shared" si="143"/>
        <v>-</v>
      </c>
      <c r="AD195" s="121"/>
      <c r="AE195" s="122"/>
      <c r="AF195" s="123">
        <f t="shared" si="144"/>
        <v>0</v>
      </c>
    </row>
    <row r="196" spans="1:32" ht="12.75">
      <c r="A196" s="76" t="str">
        <f>L30</f>
        <v>2B</v>
      </c>
      <c r="B196" s="170" t="s">
        <v>108</v>
      </c>
      <c r="C196" s="177"/>
      <c r="D196" s="172"/>
      <c r="E196" s="80"/>
      <c r="F196" s="165"/>
      <c r="G196" s="166"/>
      <c r="H196" s="81"/>
      <c r="I196" s="189"/>
      <c r="J196" s="190"/>
      <c r="K196" s="189" t="str">
        <f t="shared" si="141"/>
        <v>2B</v>
      </c>
      <c r="L196" s="190"/>
      <c r="O196" s="24"/>
      <c r="P196" s="24"/>
      <c r="Q196" s="21"/>
      <c r="R196" s="21"/>
      <c r="S196" s="25"/>
      <c r="T196" s="25"/>
      <c r="V196" s="21"/>
      <c r="W196" s="102"/>
      <c r="X196" s="179">
        <f t="shared" si="142"/>
        <v>0</v>
      </c>
      <c r="Y196" s="109"/>
      <c r="Z196" s="109"/>
      <c r="AA196" s="110" t="s">
        <v>87</v>
      </c>
      <c r="AB196" s="111" t="str">
        <f t="shared" si="143"/>
        <v>2B</v>
      </c>
      <c r="AC196" s="112" t="str">
        <f t="shared" si="143"/>
        <v>-</v>
      </c>
      <c r="AD196" s="113"/>
      <c r="AE196" s="114"/>
      <c r="AF196" s="115">
        <f t="shared" si="144"/>
        <v>0</v>
      </c>
    </row>
    <row r="197" spans="1:32" ht="13.5" thickBot="1">
      <c r="A197" s="82" t="str">
        <f>L54</f>
        <v>3B</v>
      </c>
      <c r="B197" s="171" t="s">
        <v>108</v>
      </c>
      <c r="C197" s="177"/>
      <c r="D197" s="173"/>
      <c r="E197" s="85"/>
      <c r="F197" s="163"/>
      <c r="G197" s="85"/>
      <c r="H197" s="81"/>
      <c r="I197" s="187"/>
      <c r="J197" s="188"/>
      <c r="K197" s="187" t="str">
        <f t="shared" si="141"/>
        <v>3B</v>
      </c>
      <c r="L197" s="188"/>
      <c r="O197" s="24"/>
      <c r="P197" s="24"/>
      <c r="Q197" s="21"/>
      <c r="R197" s="21"/>
      <c r="S197" s="25"/>
      <c r="T197" s="25"/>
      <c r="V197" s="21"/>
      <c r="W197" s="102"/>
      <c r="X197" s="180">
        <f t="shared" si="142"/>
        <v>0</v>
      </c>
      <c r="Y197" s="117"/>
      <c r="Z197" s="117"/>
      <c r="AA197" s="118" t="s">
        <v>87</v>
      </c>
      <c r="AB197" s="119" t="str">
        <f t="shared" si="143"/>
        <v>3B</v>
      </c>
      <c r="AC197" s="120" t="str">
        <f t="shared" si="143"/>
        <v>-</v>
      </c>
      <c r="AD197" s="121"/>
      <c r="AE197" s="122"/>
      <c r="AF197" s="123">
        <f t="shared" si="144"/>
        <v>0</v>
      </c>
    </row>
    <row r="198" spans="1:32" ht="12.75">
      <c r="A198" s="76" t="str">
        <f>L73</f>
        <v>4B</v>
      </c>
      <c r="B198" s="170" t="s">
        <v>108</v>
      </c>
      <c r="C198" s="177"/>
      <c r="D198" s="172"/>
      <c r="E198" s="80"/>
      <c r="F198" s="165"/>
      <c r="G198" s="166"/>
      <c r="H198" s="81"/>
      <c r="I198" s="189"/>
      <c r="J198" s="190"/>
      <c r="K198" s="189" t="str">
        <f t="shared" si="141"/>
        <v>4B</v>
      </c>
      <c r="L198" s="190"/>
      <c r="O198" s="24"/>
      <c r="P198" s="24"/>
      <c r="Q198" s="21"/>
      <c r="R198" s="21"/>
      <c r="S198" s="25"/>
      <c r="T198" s="25"/>
      <c r="V198" s="21"/>
      <c r="W198" s="102">
        <f>IF(COUNTIF(X:X,X198)&gt;1,"X","")</f>
      </c>
      <c r="X198" s="179">
        <f t="shared" si="142"/>
        <v>7.01</v>
      </c>
      <c r="Y198" s="109">
        <v>7</v>
      </c>
      <c r="Z198" s="109">
        <v>1</v>
      </c>
      <c r="AA198" s="110" t="s">
        <v>87</v>
      </c>
      <c r="AB198" s="111" t="str">
        <f t="shared" si="143"/>
        <v>4B</v>
      </c>
      <c r="AC198" s="112" t="str">
        <f t="shared" si="143"/>
        <v>-</v>
      </c>
      <c r="AD198" s="113"/>
      <c r="AE198" s="114"/>
      <c r="AF198" s="115">
        <f t="shared" si="144"/>
        <v>0</v>
      </c>
    </row>
    <row r="199" spans="1:32" ht="13.5" thickBot="1">
      <c r="A199" s="82" t="str">
        <f>L92</f>
        <v>5B</v>
      </c>
      <c r="B199" s="171" t="s">
        <v>108</v>
      </c>
      <c r="C199" s="177"/>
      <c r="D199" s="173"/>
      <c r="E199" s="85"/>
      <c r="F199" s="163"/>
      <c r="G199" s="85"/>
      <c r="H199" s="81"/>
      <c r="I199" s="187"/>
      <c r="J199" s="188"/>
      <c r="K199" s="187" t="str">
        <f t="shared" si="141"/>
        <v>5B</v>
      </c>
      <c r="L199" s="188"/>
      <c r="O199" s="24"/>
      <c r="P199" s="24"/>
      <c r="Q199" s="21"/>
      <c r="R199" s="21"/>
      <c r="S199" s="25"/>
      <c r="T199" s="25"/>
      <c r="V199" s="21"/>
      <c r="W199" s="102">
        <f>IF(COUNTIF(X:X,X199)&gt;1,"X","")</f>
      </c>
      <c r="X199" s="180">
        <f t="shared" si="142"/>
        <v>7.02</v>
      </c>
      <c r="Y199" s="117">
        <v>7</v>
      </c>
      <c r="Z199" s="117">
        <v>2</v>
      </c>
      <c r="AA199" s="118" t="s">
        <v>87</v>
      </c>
      <c r="AB199" s="119" t="str">
        <f t="shared" si="143"/>
        <v>5B</v>
      </c>
      <c r="AC199" s="120" t="str">
        <f t="shared" si="143"/>
        <v>-</v>
      </c>
      <c r="AD199" s="121"/>
      <c r="AE199" s="122"/>
      <c r="AF199" s="123">
        <f t="shared" si="144"/>
        <v>0</v>
      </c>
    </row>
    <row r="200" spans="1:32" ht="12.75">
      <c r="A200" s="76" t="str">
        <f>L111</f>
        <v>6B</v>
      </c>
      <c r="B200" s="170" t="e">
        <f>L168</f>
        <v>#REF!</v>
      </c>
      <c r="C200" s="177"/>
      <c r="D200" s="172"/>
      <c r="E200" s="80"/>
      <c r="F200" s="165"/>
      <c r="G200" s="166"/>
      <c r="H200" s="81"/>
      <c r="I200" s="189"/>
      <c r="J200" s="190"/>
      <c r="K200" s="189" t="e">
        <f t="shared" si="141"/>
        <v>#REF!</v>
      </c>
      <c r="L200" s="190"/>
      <c r="O200" s="24"/>
      <c r="P200" s="24"/>
      <c r="Q200" s="21"/>
      <c r="R200" s="21"/>
      <c r="S200" s="25"/>
      <c r="T200" s="25"/>
      <c r="V200" s="21"/>
      <c r="W200" s="102">
        <f>IF(COUNTIF(X:X,X200)&gt;1,"X","")</f>
      </c>
      <c r="X200" s="179">
        <f t="shared" si="142"/>
        <v>7.03</v>
      </c>
      <c r="Y200" s="109">
        <v>7</v>
      </c>
      <c r="Z200" s="109">
        <v>3</v>
      </c>
      <c r="AA200" s="110" t="s">
        <v>87</v>
      </c>
      <c r="AB200" s="111" t="str">
        <f t="shared" si="143"/>
        <v>6B</v>
      </c>
      <c r="AC200" s="112" t="e">
        <f t="shared" si="143"/>
        <v>#REF!</v>
      </c>
      <c r="AD200" s="113"/>
      <c r="AE200" s="114"/>
      <c r="AF200" s="115">
        <f t="shared" si="144"/>
        <v>0</v>
      </c>
    </row>
    <row r="201" spans="1:32" ht="13.5" thickBot="1">
      <c r="A201" s="82" t="str">
        <f>L130</f>
        <v>7B</v>
      </c>
      <c r="B201" s="171" t="str">
        <f>L149</f>
        <v>8B</v>
      </c>
      <c r="C201" s="174"/>
      <c r="D201" s="173"/>
      <c r="E201" s="85"/>
      <c r="F201" s="163"/>
      <c r="G201" s="85"/>
      <c r="H201" s="81"/>
      <c r="I201" s="187"/>
      <c r="J201" s="188"/>
      <c r="K201" s="187">
        <f t="shared" si="141"/>
      </c>
      <c r="L201" s="188"/>
      <c r="O201" s="24"/>
      <c r="P201" s="24"/>
      <c r="Q201" s="21"/>
      <c r="R201" s="21"/>
      <c r="S201" s="25"/>
      <c r="T201" s="25"/>
      <c r="V201" s="21"/>
      <c r="W201" s="103">
        <f>IF(COUNTIF(X:X,X201)&gt;1,"X","")</f>
      </c>
      <c r="X201" s="180">
        <f t="shared" si="142"/>
        <v>7.04</v>
      </c>
      <c r="Y201" s="117">
        <v>7</v>
      </c>
      <c r="Z201" s="117">
        <v>4</v>
      </c>
      <c r="AA201" s="118" t="s">
        <v>87</v>
      </c>
      <c r="AB201" s="119" t="str">
        <f t="shared" si="143"/>
        <v>7B</v>
      </c>
      <c r="AC201" s="120" t="str">
        <f t="shared" si="143"/>
        <v>8B</v>
      </c>
      <c r="AD201" s="121"/>
      <c r="AE201" s="122"/>
      <c r="AF201" s="123">
        <f t="shared" si="144"/>
        <v>0</v>
      </c>
    </row>
    <row r="202" spans="7:29" ht="12.75">
      <c r="G202" s="21"/>
      <c r="H202" s="21"/>
      <c r="O202" s="24"/>
      <c r="P202" s="24"/>
      <c r="Q202" s="21"/>
      <c r="R202" s="21"/>
      <c r="S202" s="25"/>
      <c r="T202" s="25"/>
      <c r="V202" s="21"/>
      <c r="W202" s="21"/>
      <c r="X202" s="141"/>
      <c r="Y202" s="141"/>
      <c r="AB202" s="141"/>
      <c r="AC202" s="141"/>
    </row>
    <row r="203" spans="7:29" ht="13.5" thickBot="1">
      <c r="G203" s="21"/>
      <c r="H203" s="21"/>
      <c r="O203" s="24"/>
      <c r="P203" s="24"/>
      <c r="Q203" s="21"/>
      <c r="R203" s="21"/>
      <c r="S203" s="25"/>
      <c r="T203" s="25"/>
      <c r="V203" s="21"/>
      <c r="W203" s="21"/>
      <c r="X203" s="141"/>
      <c r="Y203" s="141"/>
      <c r="AB203" s="141"/>
      <c r="AC203" s="141"/>
    </row>
    <row r="204" spans="1:32" ht="20.25" thickBot="1">
      <c r="A204" s="93" t="s">
        <v>19</v>
      </c>
      <c r="B204" s="94"/>
      <c r="C204" s="94"/>
      <c r="D204" s="94"/>
      <c r="E204" s="94"/>
      <c r="F204" s="94"/>
      <c r="G204" s="94"/>
      <c r="H204" s="94"/>
      <c r="I204" s="96" t="s">
        <v>57</v>
      </c>
      <c r="J204" s="94"/>
      <c r="K204" s="94"/>
      <c r="L204" s="94"/>
      <c r="O204" s="24"/>
      <c r="P204" s="24"/>
      <c r="Q204" s="21"/>
      <c r="R204" s="21"/>
      <c r="S204" s="25"/>
      <c r="T204" s="25"/>
      <c r="V204" s="21"/>
      <c r="W204" s="101" t="str">
        <f>IF(COUNTIF(X:X,X204)&gt;1,"X","")</f>
        <v>X</v>
      </c>
      <c r="X204" s="105"/>
      <c r="Y204" s="105"/>
      <c r="Z204" s="197" t="str">
        <f>"PARTITE "&amp;A204</f>
        <v>PARTITE OTTAVI DI FINALE</v>
      </c>
      <c r="AA204" s="198"/>
      <c r="AB204" s="198"/>
      <c r="AC204" s="198"/>
      <c r="AD204" s="198"/>
      <c r="AE204" s="198"/>
      <c r="AF204" s="199"/>
    </row>
    <row r="205" spans="1:32" ht="13.5" thickBot="1">
      <c r="A205" s="72" t="s">
        <v>74</v>
      </c>
      <c r="B205" s="73" t="s">
        <v>74</v>
      </c>
      <c r="C205" s="169"/>
      <c r="D205" s="191" t="s">
        <v>11</v>
      </c>
      <c r="E205" s="192"/>
      <c r="F205" s="167" t="s">
        <v>105</v>
      </c>
      <c r="G205" s="168" t="s">
        <v>106</v>
      </c>
      <c r="H205" s="34"/>
      <c r="I205" s="191" t="s">
        <v>24</v>
      </c>
      <c r="J205" s="193"/>
      <c r="K205" s="191" t="s">
        <v>104</v>
      </c>
      <c r="L205" s="192"/>
      <c r="O205" s="24"/>
      <c r="P205" s="24"/>
      <c r="Q205" s="21"/>
      <c r="R205" s="21"/>
      <c r="S205" s="25"/>
      <c r="T205" s="25"/>
      <c r="V205" s="21"/>
      <c r="W205" s="102"/>
      <c r="X205" s="106" t="s">
        <v>80</v>
      </c>
      <c r="Y205" s="106" t="s">
        <v>78</v>
      </c>
      <c r="Z205" s="106" t="s">
        <v>23</v>
      </c>
      <c r="AA205" s="106" t="s">
        <v>35</v>
      </c>
      <c r="AB205" s="143" t="s">
        <v>74</v>
      </c>
      <c r="AC205" s="143" t="s">
        <v>74</v>
      </c>
      <c r="AD205" s="205" t="s">
        <v>11</v>
      </c>
      <c r="AE205" s="206"/>
      <c r="AF205" s="106" t="s">
        <v>24</v>
      </c>
    </row>
    <row r="206" spans="1:32" ht="12.75">
      <c r="A206" s="76" t="str">
        <f>K186</f>
        <v>1A</v>
      </c>
      <c r="B206" s="170">
        <f>K201</f>
      </c>
      <c r="C206" s="175"/>
      <c r="D206" s="172"/>
      <c r="E206" s="80"/>
      <c r="F206" s="165"/>
      <c r="G206" s="166"/>
      <c r="H206" s="81"/>
      <c r="I206" s="189" t="str">
        <f>L7</f>
        <v>1C</v>
      </c>
      <c r="J206" s="190">
        <v>1</v>
      </c>
      <c r="K206" s="189">
        <f aca="true" t="shared" si="145" ref="K206:K213">IF(D206&gt;E206,A206,IF(OR(D206=E206),"",B206))</f>
      </c>
      <c r="L206" s="204"/>
      <c r="O206" s="24"/>
      <c r="P206" s="24"/>
      <c r="Q206" s="21"/>
      <c r="R206" s="21"/>
      <c r="S206" s="25"/>
      <c r="T206" s="25"/>
      <c r="V206" s="21"/>
      <c r="W206" s="102">
        <f aca="true" t="shared" si="146" ref="W206:W213">IF(COUNTIF(X$1:X$65536,X206)&gt;1,"X","")</f>
      </c>
      <c r="X206" s="179">
        <f aca="true" t="shared" si="147" ref="X206:X213">Y206+Z206/100</f>
        <v>8.01</v>
      </c>
      <c r="Y206" s="109">
        <v>8</v>
      </c>
      <c r="Z206" s="109">
        <v>1</v>
      </c>
      <c r="AA206" s="110" t="s">
        <v>88</v>
      </c>
      <c r="AB206" s="111" t="str">
        <f aca="true" t="shared" si="148" ref="AB206:AC213">A206</f>
        <v>1A</v>
      </c>
      <c r="AC206" s="112">
        <f t="shared" si="148"/>
      </c>
      <c r="AD206" s="113"/>
      <c r="AE206" s="114"/>
      <c r="AF206" s="115" t="str">
        <f aca="true" t="shared" si="149" ref="AF206:AF213">I206</f>
        <v>1C</v>
      </c>
    </row>
    <row r="207" spans="1:32" ht="13.5" thickBot="1">
      <c r="A207" s="82" t="str">
        <f aca="true" t="shared" si="150" ref="A207:A213">K187</f>
        <v>2A</v>
      </c>
      <c r="B207" s="171" t="e">
        <f>K200</f>
        <v>#REF!</v>
      </c>
      <c r="C207" s="176"/>
      <c r="D207" s="173"/>
      <c r="E207" s="85"/>
      <c r="F207" s="163"/>
      <c r="G207" s="85"/>
      <c r="H207" s="81"/>
      <c r="I207" s="187">
        <f>L26</f>
        <v>0</v>
      </c>
      <c r="J207" s="188">
        <v>2</v>
      </c>
      <c r="K207" s="187">
        <f t="shared" si="145"/>
      </c>
      <c r="L207" s="196"/>
      <c r="O207" s="24"/>
      <c r="P207" s="24"/>
      <c r="Q207" s="21"/>
      <c r="R207" s="21"/>
      <c r="S207" s="25"/>
      <c r="T207" s="25"/>
      <c r="V207" s="21"/>
      <c r="W207" s="102">
        <f t="shared" si="146"/>
      </c>
      <c r="X207" s="180">
        <f t="shared" si="147"/>
        <v>8.02</v>
      </c>
      <c r="Y207" s="117">
        <v>8</v>
      </c>
      <c r="Z207" s="117">
        <v>2</v>
      </c>
      <c r="AA207" s="118" t="s">
        <v>88</v>
      </c>
      <c r="AB207" s="119" t="str">
        <f t="shared" si="148"/>
        <v>2A</v>
      </c>
      <c r="AC207" s="120" t="e">
        <f t="shared" si="148"/>
        <v>#REF!</v>
      </c>
      <c r="AD207" s="121"/>
      <c r="AE207" s="122"/>
      <c r="AF207" s="123">
        <f t="shared" si="149"/>
        <v>0</v>
      </c>
    </row>
    <row r="208" spans="1:32" ht="12.75">
      <c r="A208" s="76" t="str">
        <f t="shared" si="150"/>
        <v>3A</v>
      </c>
      <c r="B208" s="170" t="str">
        <f>K199</f>
        <v>5B</v>
      </c>
      <c r="C208" s="176"/>
      <c r="D208" s="172"/>
      <c r="E208" s="80"/>
      <c r="F208" s="165"/>
      <c r="G208" s="166"/>
      <c r="H208" s="81"/>
      <c r="I208" s="189">
        <f>L50</f>
        <v>0</v>
      </c>
      <c r="J208" s="190">
        <v>3</v>
      </c>
      <c r="K208" s="189">
        <f t="shared" si="145"/>
      </c>
      <c r="L208" s="204"/>
      <c r="O208" s="24"/>
      <c r="P208" s="24"/>
      <c r="Q208" s="21"/>
      <c r="R208" s="21"/>
      <c r="S208" s="25"/>
      <c r="T208" s="25"/>
      <c r="V208" s="21"/>
      <c r="W208" s="102">
        <f t="shared" si="146"/>
      </c>
      <c r="X208" s="179">
        <f t="shared" si="147"/>
        <v>8.03</v>
      </c>
      <c r="Y208" s="109">
        <v>8</v>
      </c>
      <c r="Z208" s="109">
        <v>3</v>
      </c>
      <c r="AA208" s="110" t="s">
        <v>88</v>
      </c>
      <c r="AB208" s="111" t="str">
        <f t="shared" si="148"/>
        <v>3A</v>
      </c>
      <c r="AC208" s="112" t="str">
        <f t="shared" si="148"/>
        <v>5B</v>
      </c>
      <c r="AD208" s="113"/>
      <c r="AE208" s="114"/>
      <c r="AF208" s="115">
        <f t="shared" si="149"/>
        <v>0</v>
      </c>
    </row>
    <row r="209" spans="1:32" ht="13.5" thickBot="1">
      <c r="A209" s="82" t="str">
        <f t="shared" si="150"/>
        <v>4A</v>
      </c>
      <c r="B209" s="171" t="str">
        <f>K198</f>
        <v>4B</v>
      </c>
      <c r="C209" s="176"/>
      <c r="D209" s="173"/>
      <c r="E209" s="85"/>
      <c r="F209" s="163"/>
      <c r="G209" s="85"/>
      <c r="H209" s="81"/>
      <c r="I209" s="187">
        <f>L69</f>
        <v>0</v>
      </c>
      <c r="J209" s="188">
        <v>4</v>
      </c>
      <c r="K209" s="187">
        <f t="shared" si="145"/>
      </c>
      <c r="L209" s="196"/>
      <c r="O209" s="24"/>
      <c r="P209" s="24"/>
      <c r="Q209" s="21"/>
      <c r="R209" s="21"/>
      <c r="S209" s="25"/>
      <c r="T209" s="25"/>
      <c r="V209" s="21"/>
      <c r="W209" s="102">
        <f t="shared" si="146"/>
      </c>
      <c r="X209" s="180">
        <f t="shared" si="147"/>
        <v>8.04</v>
      </c>
      <c r="Y209" s="117">
        <v>8</v>
      </c>
      <c r="Z209" s="117">
        <v>4</v>
      </c>
      <c r="AA209" s="118" t="s">
        <v>88</v>
      </c>
      <c r="AB209" s="119" t="str">
        <f t="shared" si="148"/>
        <v>4A</v>
      </c>
      <c r="AC209" s="120" t="str">
        <f t="shared" si="148"/>
        <v>4B</v>
      </c>
      <c r="AD209" s="121"/>
      <c r="AE209" s="122"/>
      <c r="AF209" s="123">
        <f t="shared" si="149"/>
        <v>0</v>
      </c>
    </row>
    <row r="210" spans="1:32" ht="12.75">
      <c r="A210" s="76" t="str">
        <f t="shared" si="150"/>
        <v>5A</v>
      </c>
      <c r="B210" s="170" t="str">
        <f>K197</f>
        <v>3B</v>
      </c>
      <c r="C210" s="176"/>
      <c r="D210" s="172"/>
      <c r="E210" s="80"/>
      <c r="F210" s="165"/>
      <c r="G210" s="166"/>
      <c r="H210" s="81"/>
      <c r="I210" s="189">
        <f>L88</f>
        <v>0</v>
      </c>
      <c r="J210" s="190">
        <v>5</v>
      </c>
      <c r="K210" s="189">
        <f t="shared" si="145"/>
      </c>
      <c r="L210" s="190"/>
      <c r="Q210" s="21"/>
      <c r="R210" s="21"/>
      <c r="S210" s="25"/>
      <c r="T210" s="25"/>
      <c r="V210" s="21"/>
      <c r="W210" s="102">
        <f t="shared" si="146"/>
      </c>
      <c r="X210" s="179">
        <f t="shared" si="147"/>
        <v>8.05</v>
      </c>
      <c r="Y210" s="109">
        <v>8</v>
      </c>
      <c r="Z210" s="109">
        <v>5</v>
      </c>
      <c r="AA210" s="110" t="s">
        <v>88</v>
      </c>
      <c r="AB210" s="111" t="str">
        <f t="shared" si="148"/>
        <v>5A</v>
      </c>
      <c r="AC210" s="112" t="str">
        <f t="shared" si="148"/>
        <v>3B</v>
      </c>
      <c r="AD210" s="113"/>
      <c r="AE210" s="114"/>
      <c r="AF210" s="115">
        <f t="shared" si="149"/>
        <v>0</v>
      </c>
    </row>
    <row r="211" spans="1:32" ht="13.5" thickBot="1">
      <c r="A211" s="82" t="str">
        <f t="shared" si="150"/>
        <v>6A</v>
      </c>
      <c r="B211" s="171" t="str">
        <f>K196</f>
        <v>2B</v>
      </c>
      <c r="C211" s="176"/>
      <c r="D211" s="173"/>
      <c r="E211" s="85"/>
      <c r="F211" s="163"/>
      <c r="G211" s="85"/>
      <c r="H211" s="81"/>
      <c r="I211" s="187">
        <f>L107</f>
        <v>0</v>
      </c>
      <c r="J211" s="188">
        <v>6</v>
      </c>
      <c r="K211" s="187">
        <f t="shared" si="145"/>
      </c>
      <c r="L211" s="188"/>
      <c r="Q211" s="21"/>
      <c r="R211" s="21"/>
      <c r="S211" s="25"/>
      <c r="T211" s="25"/>
      <c r="V211" s="21"/>
      <c r="W211" s="102">
        <f t="shared" si="146"/>
      </c>
      <c r="X211" s="180">
        <f t="shared" si="147"/>
        <v>8.06</v>
      </c>
      <c r="Y211" s="117">
        <v>8</v>
      </c>
      <c r="Z211" s="117">
        <v>6</v>
      </c>
      <c r="AA211" s="118" t="s">
        <v>88</v>
      </c>
      <c r="AB211" s="119" t="str">
        <f t="shared" si="148"/>
        <v>6A</v>
      </c>
      <c r="AC211" s="120" t="str">
        <f t="shared" si="148"/>
        <v>2B</v>
      </c>
      <c r="AD211" s="121"/>
      <c r="AE211" s="122"/>
      <c r="AF211" s="123">
        <f t="shared" si="149"/>
        <v>0</v>
      </c>
    </row>
    <row r="212" spans="1:32" ht="12.75">
      <c r="A212" s="76" t="str">
        <f t="shared" si="150"/>
        <v>7A</v>
      </c>
      <c r="B212" s="170" t="str">
        <f>K195</f>
        <v>1B</v>
      </c>
      <c r="C212" s="176"/>
      <c r="D212" s="172"/>
      <c r="E212" s="80"/>
      <c r="F212" s="165"/>
      <c r="G212" s="166"/>
      <c r="H212" s="81"/>
      <c r="I212" s="189">
        <f>L126</f>
        <v>0</v>
      </c>
      <c r="J212" s="190">
        <v>7</v>
      </c>
      <c r="K212" s="189">
        <f t="shared" si="145"/>
      </c>
      <c r="L212" s="190"/>
      <c r="Q212" s="21"/>
      <c r="R212" s="21"/>
      <c r="S212" s="25"/>
      <c r="T212" s="25"/>
      <c r="V212" s="21"/>
      <c r="W212" s="102">
        <f t="shared" si="146"/>
      </c>
      <c r="X212" s="179">
        <f t="shared" si="147"/>
        <v>8.07</v>
      </c>
      <c r="Y212" s="109">
        <v>8</v>
      </c>
      <c r="Z212" s="109">
        <v>7</v>
      </c>
      <c r="AA212" s="110" t="s">
        <v>88</v>
      </c>
      <c r="AB212" s="111" t="str">
        <f t="shared" si="148"/>
        <v>7A</v>
      </c>
      <c r="AC212" s="112" t="str">
        <f t="shared" si="148"/>
        <v>1B</v>
      </c>
      <c r="AD212" s="113"/>
      <c r="AE212" s="114"/>
      <c r="AF212" s="115">
        <f t="shared" si="149"/>
        <v>0</v>
      </c>
    </row>
    <row r="213" spans="1:32" ht="13.5" thickBot="1">
      <c r="A213" s="82" t="str">
        <f t="shared" si="150"/>
        <v>8A</v>
      </c>
      <c r="B213" s="171" t="e">
        <f>K194</f>
        <v>#REF!</v>
      </c>
      <c r="C213" s="176"/>
      <c r="D213" s="173"/>
      <c r="E213" s="85"/>
      <c r="F213" s="163"/>
      <c r="G213" s="85"/>
      <c r="H213" s="81"/>
      <c r="I213" s="187">
        <f>L145</f>
        <v>0</v>
      </c>
      <c r="J213" s="188">
        <v>8</v>
      </c>
      <c r="K213" s="187">
        <f t="shared" si="145"/>
      </c>
      <c r="L213" s="188"/>
      <c r="Q213" s="21"/>
      <c r="R213" s="21"/>
      <c r="S213" s="25"/>
      <c r="T213" s="25"/>
      <c r="V213" s="21"/>
      <c r="W213" s="103">
        <f t="shared" si="146"/>
      </c>
      <c r="X213" s="180">
        <f t="shared" si="147"/>
        <v>8.08</v>
      </c>
      <c r="Y213" s="117">
        <v>8</v>
      </c>
      <c r="Z213" s="117">
        <v>8</v>
      </c>
      <c r="AA213" s="118" t="s">
        <v>88</v>
      </c>
      <c r="AB213" s="119" t="str">
        <f t="shared" si="148"/>
        <v>8A</v>
      </c>
      <c r="AC213" s="120" t="e">
        <f t="shared" si="148"/>
        <v>#REF!</v>
      </c>
      <c r="AD213" s="121"/>
      <c r="AE213" s="122"/>
      <c r="AF213" s="123">
        <f t="shared" si="149"/>
        <v>0</v>
      </c>
    </row>
    <row r="214" spans="9:23" ht="12.75">
      <c r="I214" s="24"/>
      <c r="O214" s="24"/>
      <c r="P214" s="24"/>
      <c r="Q214" s="21"/>
      <c r="R214" s="21"/>
      <c r="S214" s="25"/>
      <c r="T214" s="25"/>
      <c r="V214" s="21"/>
      <c r="W214" s="21"/>
    </row>
    <row r="215" spans="9:22" ht="13.5" thickBot="1">
      <c r="I215" s="24"/>
      <c r="O215" s="24"/>
      <c r="P215" s="24"/>
      <c r="Q215" s="21"/>
      <c r="R215" s="21"/>
      <c r="S215" s="25"/>
      <c r="T215" s="25"/>
      <c r="V215" s="21"/>
    </row>
    <row r="216" spans="1:32" ht="20.25" thickBot="1">
      <c r="A216" s="93" t="s">
        <v>20</v>
      </c>
      <c r="B216" s="94"/>
      <c r="C216" s="94"/>
      <c r="D216" s="94"/>
      <c r="E216" s="94"/>
      <c r="F216" s="94"/>
      <c r="G216" s="94"/>
      <c r="H216" s="94"/>
      <c r="I216" s="96" t="s">
        <v>58</v>
      </c>
      <c r="J216" s="94"/>
      <c r="K216" s="94"/>
      <c r="L216" s="94"/>
      <c r="O216" s="24"/>
      <c r="P216" s="24"/>
      <c r="Q216" s="21"/>
      <c r="R216" s="21"/>
      <c r="S216" s="25"/>
      <c r="T216" s="25"/>
      <c r="V216" s="21"/>
      <c r="W216" s="101" t="str">
        <f>IF(COUNTIF(X:X,X216)&gt;1,"X","")</f>
        <v>X</v>
      </c>
      <c r="X216" s="105"/>
      <c r="Y216" s="105"/>
      <c r="Z216" s="197" t="str">
        <f>"PARTITE "&amp;A216</f>
        <v>PARTITE QUARTI DI FINALE</v>
      </c>
      <c r="AA216" s="198"/>
      <c r="AB216" s="198"/>
      <c r="AC216" s="198"/>
      <c r="AD216" s="198"/>
      <c r="AE216" s="198"/>
      <c r="AF216" s="199"/>
    </row>
    <row r="217" spans="1:32" ht="13.5" thickBot="1">
      <c r="A217" s="72" t="s">
        <v>74</v>
      </c>
      <c r="B217" s="73" t="s">
        <v>74</v>
      </c>
      <c r="C217" s="169"/>
      <c r="D217" s="191" t="s">
        <v>11</v>
      </c>
      <c r="E217" s="192"/>
      <c r="F217" s="167" t="s">
        <v>105</v>
      </c>
      <c r="G217" s="168" t="s">
        <v>106</v>
      </c>
      <c r="H217" s="34"/>
      <c r="I217" s="191" t="s">
        <v>24</v>
      </c>
      <c r="J217" s="193"/>
      <c r="K217" s="191" t="s">
        <v>104</v>
      </c>
      <c r="L217" s="192"/>
      <c r="O217" s="24"/>
      <c r="P217" s="24"/>
      <c r="Q217" s="21"/>
      <c r="R217" s="21"/>
      <c r="S217" s="25"/>
      <c r="T217" s="25"/>
      <c r="V217" s="21"/>
      <c r="W217" s="102"/>
      <c r="X217" s="106" t="s">
        <v>80</v>
      </c>
      <c r="Y217" s="106" t="s">
        <v>78</v>
      </c>
      <c r="Z217" s="106" t="s">
        <v>23</v>
      </c>
      <c r="AA217" s="106" t="s">
        <v>35</v>
      </c>
      <c r="AB217" s="143" t="s">
        <v>74</v>
      </c>
      <c r="AC217" s="143" t="s">
        <v>74</v>
      </c>
      <c r="AD217" s="205" t="s">
        <v>11</v>
      </c>
      <c r="AE217" s="206"/>
      <c r="AF217" s="106" t="s">
        <v>24</v>
      </c>
    </row>
    <row r="218" spans="1:32" ht="12.75">
      <c r="A218" s="76">
        <f>K206</f>
      </c>
      <c r="B218" s="170">
        <f>K213</f>
      </c>
      <c r="C218" s="175"/>
      <c r="D218" s="172"/>
      <c r="E218" s="80"/>
      <c r="F218" s="165"/>
      <c r="G218" s="166"/>
      <c r="H218" s="81"/>
      <c r="I218" s="189"/>
      <c r="J218" s="190">
        <v>1</v>
      </c>
      <c r="K218" s="189">
        <f>IF(D218&gt;E218,A218,IF(OR(D218=E218),"",B218))</f>
      </c>
      <c r="L218" s="190"/>
      <c r="O218" s="24"/>
      <c r="P218" s="24"/>
      <c r="Q218" s="21"/>
      <c r="R218" s="21"/>
      <c r="T218" s="25"/>
      <c r="V218" s="21"/>
      <c r="W218" s="102">
        <f>IF(COUNTIF(X:X,X218)&gt;1,"X","")</f>
      </c>
      <c r="X218" s="179">
        <f>Y218+Z218/100</f>
        <v>9.01</v>
      </c>
      <c r="Y218" s="109">
        <v>9</v>
      </c>
      <c r="Z218" s="109">
        <v>1</v>
      </c>
      <c r="AA218" s="110" t="s">
        <v>89</v>
      </c>
      <c r="AB218" s="111">
        <f aca="true" t="shared" si="151" ref="AB218:AC221">A218</f>
      </c>
      <c r="AC218" s="112">
        <f t="shared" si="151"/>
      </c>
      <c r="AD218" s="113"/>
      <c r="AE218" s="114"/>
      <c r="AF218" s="115">
        <f>I218</f>
        <v>0</v>
      </c>
    </row>
    <row r="219" spans="1:32" ht="13.5" thickBot="1">
      <c r="A219" s="82">
        <f>K207</f>
      </c>
      <c r="B219" s="171">
        <f>K212</f>
      </c>
      <c r="C219" s="176"/>
      <c r="D219" s="173"/>
      <c r="E219" s="85"/>
      <c r="F219" s="163"/>
      <c r="G219" s="85"/>
      <c r="H219" s="81"/>
      <c r="I219" s="187"/>
      <c r="J219" s="188">
        <v>2</v>
      </c>
      <c r="K219" s="187">
        <f>IF(D219&gt;E219,A219,IF(OR(D219=E219),"",B219))</f>
      </c>
      <c r="L219" s="188"/>
      <c r="O219" s="24"/>
      <c r="P219" s="24"/>
      <c r="Q219" s="21"/>
      <c r="R219" s="21"/>
      <c r="T219" s="25"/>
      <c r="V219" s="21"/>
      <c r="W219" s="102">
        <f>IF(COUNTIF(X:X,X219)&gt;1,"X","")</f>
      </c>
      <c r="X219" s="180">
        <f>Y219+Z219/100</f>
        <v>9.02</v>
      </c>
      <c r="Y219" s="117">
        <v>9</v>
      </c>
      <c r="Z219" s="117">
        <v>2</v>
      </c>
      <c r="AA219" s="118" t="s">
        <v>89</v>
      </c>
      <c r="AB219" s="119">
        <f t="shared" si="151"/>
      </c>
      <c r="AC219" s="120">
        <f t="shared" si="151"/>
      </c>
      <c r="AD219" s="121"/>
      <c r="AE219" s="122"/>
      <c r="AF219" s="123">
        <f>I219</f>
        <v>0</v>
      </c>
    </row>
    <row r="220" spans="1:32" ht="12.75">
      <c r="A220" s="76">
        <f>K208</f>
      </c>
      <c r="B220" s="170">
        <f>K211</f>
      </c>
      <c r="C220" s="176"/>
      <c r="D220" s="172"/>
      <c r="E220" s="80"/>
      <c r="F220" s="165"/>
      <c r="G220" s="166"/>
      <c r="H220" s="81"/>
      <c r="I220" s="189"/>
      <c r="J220" s="190">
        <v>3</v>
      </c>
      <c r="K220" s="189">
        <f>IF(D220&gt;E220,A220,IF(OR(D220=E220),"",B220))</f>
      </c>
      <c r="L220" s="190"/>
      <c r="O220" s="24"/>
      <c r="P220" s="24"/>
      <c r="Q220" s="21"/>
      <c r="R220" s="21"/>
      <c r="T220" s="25"/>
      <c r="V220" s="21"/>
      <c r="W220" s="102">
        <f>IF(COUNTIF(X:X,X220)&gt;1,"X","")</f>
      </c>
      <c r="X220" s="179">
        <f>Y220+Z220/100</f>
        <v>9.03</v>
      </c>
      <c r="Y220" s="109">
        <v>9</v>
      </c>
      <c r="Z220" s="109">
        <v>3</v>
      </c>
      <c r="AA220" s="110" t="s">
        <v>89</v>
      </c>
      <c r="AB220" s="111">
        <f t="shared" si="151"/>
      </c>
      <c r="AC220" s="112">
        <f t="shared" si="151"/>
      </c>
      <c r="AD220" s="113"/>
      <c r="AE220" s="114"/>
      <c r="AF220" s="115">
        <f>I220</f>
        <v>0</v>
      </c>
    </row>
    <row r="221" spans="1:32" ht="13.5" thickBot="1">
      <c r="A221" s="82">
        <f>K209</f>
      </c>
      <c r="B221" s="171">
        <f>K210</f>
      </c>
      <c r="C221" s="176"/>
      <c r="D221" s="173"/>
      <c r="E221" s="85"/>
      <c r="F221" s="163"/>
      <c r="G221" s="85"/>
      <c r="H221" s="81"/>
      <c r="I221" s="187"/>
      <c r="J221" s="188">
        <v>4</v>
      </c>
      <c r="K221" s="187">
        <f>IF(D221&gt;E221,A221,IF(OR(D221=E221),"",B221))</f>
      </c>
      <c r="L221" s="188"/>
      <c r="O221" s="24"/>
      <c r="P221" s="24"/>
      <c r="Q221" s="21"/>
      <c r="R221" s="21"/>
      <c r="T221" s="25"/>
      <c r="V221" s="21"/>
      <c r="W221" s="103">
        <f>IF(COUNTIF(X:X,X221)&gt;1,"X","")</f>
      </c>
      <c r="X221" s="180">
        <f>Y221+Z221/100</f>
        <v>9.04</v>
      </c>
      <c r="Y221" s="117">
        <v>9</v>
      </c>
      <c r="Z221" s="117">
        <v>4</v>
      </c>
      <c r="AA221" s="118" t="s">
        <v>89</v>
      </c>
      <c r="AB221" s="119">
        <f t="shared" si="151"/>
      </c>
      <c r="AC221" s="120">
        <f t="shared" si="151"/>
      </c>
      <c r="AD221" s="121"/>
      <c r="AE221" s="122"/>
      <c r="AF221" s="123">
        <f>I221</f>
        <v>0</v>
      </c>
    </row>
    <row r="222" spans="9:29" ht="12.75">
      <c r="I222" s="24"/>
      <c r="O222" s="24"/>
      <c r="P222" s="24"/>
      <c r="Q222" s="21"/>
      <c r="R222" s="21"/>
      <c r="T222" s="25"/>
      <c r="V222" s="21"/>
      <c r="X222" s="141"/>
      <c r="Y222" s="141"/>
      <c r="AB222" s="141"/>
      <c r="AC222" s="141"/>
    </row>
    <row r="223" spans="9:29" ht="13.5" thickBot="1">
      <c r="I223" s="24"/>
      <c r="O223" s="24"/>
      <c r="P223" s="24"/>
      <c r="Q223" s="21"/>
      <c r="R223" s="21"/>
      <c r="T223" s="25"/>
      <c r="V223" s="21"/>
      <c r="X223" s="141"/>
      <c r="Y223" s="141"/>
      <c r="AB223" s="141"/>
      <c r="AC223" s="141"/>
    </row>
    <row r="224" spans="1:32" ht="20.25" thickBot="1">
      <c r="A224" s="93" t="s">
        <v>21</v>
      </c>
      <c r="B224" s="94"/>
      <c r="C224" s="94"/>
      <c r="D224" s="94"/>
      <c r="E224" s="94"/>
      <c r="F224" s="94"/>
      <c r="G224" s="94"/>
      <c r="H224" s="94"/>
      <c r="I224" s="96" t="s">
        <v>63</v>
      </c>
      <c r="J224" s="94"/>
      <c r="K224" s="94"/>
      <c r="L224" s="94"/>
      <c r="O224" s="24"/>
      <c r="P224" s="24"/>
      <c r="Q224" s="21"/>
      <c r="R224" s="21"/>
      <c r="T224" s="25"/>
      <c r="V224" s="21"/>
      <c r="W224" s="101" t="str">
        <f>IF(COUNTIF(X:X,X224)&gt;1,"X","")</f>
        <v>X</v>
      </c>
      <c r="X224" s="105"/>
      <c r="Y224" s="105"/>
      <c r="Z224" s="197" t="str">
        <f>"PARTITE "&amp;A224</f>
        <v>PARTITE SEMIFINALI</v>
      </c>
      <c r="AA224" s="198"/>
      <c r="AB224" s="198"/>
      <c r="AC224" s="198"/>
      <c r="AD224" s="198"/>
      <c r="AE224" s="198"/>
      <c r="AF224" s="199"/>
    </row>
    <row r="225" spans="1:32" ht="13.5" thickBot="1">
      <c r="A225" s="72" t="s">
        <v>74</v>
      </c>
      <c r="B225" s="73" t="s">
        <v>74</v>
      </c>
      <c r="C225" s="169"/>
      <c r="D225" s="191" t="s">
        <v>11</v>
      </c>
      <c r="E225" s="192"/>
      <c r="F225" s="167" t="s">
        <v>105</v>
      </c>
      <c r="G225" s="168" t="s">
        <v>106</v>
      </c>
      <c r="H225" s="34"/>
      <c r="I225" s="191" t="s">
        <v>24</v>
      </c>
      <c r="J225" s="193"/>
      <c r="K225" s="191" t="s">
        <v>104</v>
      </c>
      <c r="L225" s="192"/>
      <c r="O225" s="24"/>
      <c r="P225" s="24"/>
      <c r="Q225" s="21"/>
      <c r="R225" s="21"/>
      <c r="T225" s="25"/>
      <c r="V225" s="21"/>
      <c r="W225" s="102"/>
      <c r="X225" s="106" t="s">
        <v>80</v>
      </c>
      <c r="Y225" s="106" t="s">
        <v>78</v>
      </c>
      <c r="Z225" s="106" t="s">
        <v>23</v>
      </c>
      <c r="AA225" s="106" t="s">
        <v>35</v>
      </c>
      <c r="AB225" s="143" t="s">
        <v>74</v>
      </c>
      <c r="AC225" s="143" t="s">
        <v>74</v>
      </c>
      <c r="AD225" s="205" t="s">
        <v>11</v>
      </c>
      <c r="AE225" s="206"/>
      <c r="AF225" s="106" t="s">
        <v>24</v>
      </c>
    </row>
    <row r="226" spans="1:32" ht="12.75">
      <c r="A226" s="76">
        <f>K218</f>
      </c>
      <c r="B226" s="170">
        <f>K221</f>
      </c>
      <c r="C226" s="175"/>
      <c r="D226" s="172"/>
      <c r="E226" s="80"/>
      <c r="F226" s="165"/>
      <c r="G226" s="166"/>
      <c r="H226" s="81"/>
      <c r="I226" s="189"/>
      <c r="J226" s="190">
        <v>1</v>
      </c>
      <c r="K226" s="189">
        <f>IF(D226&gt;E226,A226,IF(OR(D226=E226),"",B226))</f>
      </c>
      <c r="L226" s="190"/>
      <c r="O226" s="24"/>
      <c r="P226" s="24"/>
      <c r="Q226" s="21"/>
      <c r="R226" s="21"/>
      <c r="S226" s="25"/>
      <c r="T226" s="25"/>
      <c r="V226" s="21"/>
      <c r="W226" s="102">
        <f>IF(COUNTIF(X:X,X226)&gt;1,"X","")</f>
      </c>
      <c r="X226" s="179">
        <f>Y226+Z226/100</f>
        <v>10.01</v>
      </c>
      <c r="Y226" s="109">
        <v>10</v>
      </c>
      <c r="Z226" s="109">
        <v>1</v>
      </c>
      <c r="AA226" s="110" t="s">
        <v>90</v>
      </c>
      <c r="AB226" s="111">
        <f>A226</f>
      </c>
      <c r="AC226" s="112">
        <f>B226</f>
      </c>
      <c r="AD226" s="113"/>
      <c r="AE226" s="114"/>
      <c r="AF226" s="115">
        <f>I226</f>
        <v>0</v>
      </c>
    </row>
    <row r="227" spans="1:32" ht="13.5" thickBot="1">
      <c r="A227" s="82">
        <f>K219</f>
      </c>
      <c r="B227" s="171">
        <f>K220</f>
      </c>
      <c r="C227" s="176"/>
      <c r="D227" s="173"/>
      <c r="E227" s="85"/>
      <c r="F227" s="163"/>
      <c r="G227" s="85"/>
      <c r="H227" s="81"/>
      <c r="I227" s="187"/>
      <c r="J227" s="188">
        <v>2</v>
      </c>
      <c r="K227" s="187">
        <f>IF(D227&gt;E227,A227,IF(OR(D227=E227),"",B227))</f>
      </c>
      <c r="L227" s="188"/>
      <c r="O227" s="24"/>
      <c r="P227" s="24"/>
      <c r="Q227" s="21"/>
      <c r="R227" s="21"/>
      <c r="S227" s="25"/>
      <c r="T227" s="25"/>
      <c r="V227" s="21"/>
      <c r="W227" s="103">
        <f>IF(COUNTIF(X:X,X227)&gt;1,"X","")</f>
      </c>
      <c r="X227" s="180">
        <f>Y227+Z227/100</f>
        <v>10.02</v>
      </c>
      <c r="Y227" s="117">
        <v>10</v>
      </c>
      <c r="Z227" s="117">
        <v>2</v>
      </c>
      <c r="AA227" s="118" t="s">
        <v>90</v>
      </c>
      <c r="AB227" s="119">
        <f>A227</f>
      </c>
      <c r="AC227" s="120">
        <f>B227</f>
      </c>
      <c r="AD227" s="121"/>
      <c r="AE227" s="122"/>
      <c r="AF227" s="123">
        <f>I227</f>
        <v>0</v>
      </c>
    </row>
    <row r="228" spans="9:29" ht="12.75">
      <c r="I228" s="24"/>
      <c r="O228" s="24"/>
      <c r="P228" s="24"/>
      <c r="Q228" s="21"/>
      <c r="R228" s="21"/>
      <c r="S228" s="25"/>
      <c r="T228" s="25"/>
      <c r="V228" s="21"/>
      <c r="X228" s="141"/>
      <c r="Y228" s="141"/>
      <c r="AB228" s="141"/>
      <c r="AC228" s="141"/>
    </row>
    <row r="229" spans="9:29" ht="13.5" thickBot="1">
      <c r="I229" s="24"/>
      <c r="O229" s="24"/>
      <c r="P229" s="24"/>
      <c r="Q229" s="21"/>
      <c r="R229" s="21"/>
      <c r="S229" s="25"/>
      <c r="T229" s="25"/>
      <c r="V229" s="21"/>
      <c r="X229" s="141"/>
      <c r="Y229" s="141"/>
      <c r="AB229" s="141"/>
      <c r="AC229" s="141"/>
    </row>
    <row r="230" spans="1:32" ht="20.25" thickBot="1">
      <c r="A230" s="93" t="s">
        <v>22</v>
      </c>
      <c r="B230" s="94"/>
      <c r="C230" s="94"/>
      <c r="D230" s="94"/>
      <c r="E230" s="94"/>
      <c r="F230" s="94"/>
      <c r="G230" s="94"/>
      <c r="H230" s="94"/>
      <c r="I230" s="96" t="s">
        <v>59</v>
      </c>
      <c r="J230" s="94"/>
      <c r="K230" s="94"/>
      <c r="L230" s="94"/>
      <c r="O230" s="24"/>
      <c r="P230" s="24"/>
      <c r="Q230" s="21"/>
      <c r="R230" s="21"/>
      <c r="S230" s="25"/>
      <c r="T230" s="25"/>
      <c r="V230" s="21"/>
      <c r="W230" s="101" t="str">
        <f>IF(COUNTIF(X:X,X230)&gt;1,"X","")</f>
        <v>X</v>
      </c>
      <c r="X230" s="105"/>
      <c r="Y230" s="105"/>
      <c r="Z230" s="197" t="str">
        <f>"PARTITE "&amp;A230</f>
        <v>PARTITE FINALE 1° e 2° POSTO</v>
      </c>
      <c r="AA230" s="198"/>
      <c r="AB230" s="198"/>
      <c r="AC230" s="198"/>
      <c r="AD230" s="198"/>
      <c r="AE230" s="198"/>
      <c r="AF230" s="199"/>
    </row>
    <row r="231" spans="1:32" ht="13.5" thickBot="1">
      <c r="A231" s="72" t="s">
        <v>74</v>
      </c>
      <c r="B231" s="73" t="s">
        <v>74</v>
      </c>
      <c r="C231" s="169"/>
      <c r="D231" s="191" t="s">
        <v>11</v>
      </c>
      <c r="E231" s="192"/>
      <c r="F231" s="167" t="s">
        <v>105</v>
      </c>
      <c r="G231" s="168" t="s">
        <v>106</v>
      </c>
      <c r="H231" s="34"/>
      <c r="I231" s="191" t="s">
        <v>24</v>
      </c>
      <c r="J231" s="193"/>
      <c r="K231" s="191" t="s">
        <v>104</v>
      </c>
      <c r="L231" s="192"/>
      <c r="O231" s="24"/>
      <c r="P231" s="24"/>
      <c r="Q231" s="21"/>
      <c r="R231" s="21"/>
      <c r="S231" s="25"/>
      <c r="T231" s="25"/>
      <c r="V231" s="21"/>
      <c r="W231" s="102"/>
      <c r="X231" s="106" t="s">
        <v>80</v>
      </c>
      <c r="Y231" s="106" t="s">
        <v>78</v>
      </c>
      <c r="Z231" s="106" t="s">
        <v>23</v>
      </c>
      <c r="AA231" s="106" t="s">
        <v>35</v>
      </c>
      <c r="AB231" s="143" t="s">
        <v>74</v>
      </c>
      <c r="AC231" s="143" t="s">
        <v>74</v>
      </c>
      <c r="AD231" s="205" t="s">
        <v>11</v>
      </c>
      <c r="AE231" s="206"/>
      <c r="AF231" s="106" t="s">
        <v>24</v>
      </c>
    </row>
    <row r="232" spans="1:32" ht="13.5" thickBot="1">
      <c r="A232" s="76">
        <f>K226</f>
      </c>
      <c r="B232" s="170">
        <f>K227</f>
      </c>
      <c r="C232" s="175"/>
      <c r="D232" s="172"/>
      <c r="E232" s="80"/>
      <c r="F232" s="165"/>
      <c r="G232" s="166"/>
      <c r="H232" s="81"/>
      <c r="I232" s="189"/>
      <c r="J232" s="190">
        <v>1</v>
      </c>
      <c r="K232" s="189">
        <f>IF(D232&gt;E232,A232,IF(OR(D232=E232),"",B232))</f>
      </c>
      <c r="L232" s="190"/>
      <c r="O232" s="24"/>
      <c r="P232" s="24"/>
      <c r="Q232" s="21"/>
      <c r="R232" s="21"/>
      <c r="S232" s="25"/>
      <c r="T232" s="25"/>
      <c r="V232" s="21"/>
      <c r="W232" s="103">
        <f>IF(COUNTIF(X:X,X232)&gt;1,"X","")</f>
      </c>
      <c r="X232" s="181">
        <f>Y232+Z232/100</f>
        <v>11.01</v>
      </c>
      <c r="Y232" s="144">
        <v>11</v>
      </c>
      <c r="Z232" s="144">
        <v>1</v>
      </c>
      <c r="AA232" s="145" t="s">
        <v>98</v>
      </c>
      <c r="AB232" s="146">
        <f>A232</f>
      </c>
      <c r="AC232" s="147">
        <f>B232</f>
      </c>
      <c r="AD232" s="148"/>
      <c r="AE232" s="149"/>
      <c r="AF232" s="150">
        <f>I232</f>
        <v>0</v>
      </c>
    </row>
    <row r="233" spans="15:29" ht="12.75">
      <c r="O233" s="24"/>
      <c r="P233" s="24"/>
      <c r="Q233" s="21"/>
      <c r="R233" s="21"/>
      <c r="S233" s="25"/>
      <c r="T233" s="25"/>
      <c r="V233" s="21"/>
      <c r="W233" s="21"/>
      <c r="X233" s="141"/>
      <c r="Y233" s="141"/>
      <c r="AB233" s="141"/>
      <c r="AC233" s="141"/>
    </row>
    <row r="234" spans="15:29" ht="12.75">
      <c r="O234" s="24"/>
      <c r="P234" s="24"/>
      <c r="Q234" s="21"/>
      <c r="R234" s="21"/>
      <c r="S234" s="25"/>
      <c r="T234" s="25"/>
      <c r="V234" s="21"/>
      <c r="X234" s="141"/>
      <c r="Y234" s="141"/>
      <c r="AB234" s="141"/>
      <c r="AC234" s="141"/>
    </row>
    <row r="235" spans="7:25" ht="12.75">
      <c r="G235" s="21"/>
      <c r="H235" s="21"/>
      <c r="O235" s="24"/>
      <c r="P235" s="24"/>
      <c r="Q235" s="21"/>
      <c r="R235" s="21"/>
      <c r="S235" s="25"/>
      <c r="T235" s="25"/>
      <c r="V235" s="21"/>
      <c r="W235" s="21"/>
      <c r="X235" s="141"/>
      <c r="Y235" s="141"/>
    </row>
    <row r="236" spans="15:29" ht="13.5" thickBot="1">
      <c r="O236" s="24"/>
      <c r="P236" s="24"/>
      <c r="Q236" s="21"/>
      <c r="R236" s="21"/>
      <c r="S236" s="25"/>
      <c r="T236" s="25"/>
      <c r="V236" s="21"/>
      <c r="X236" s="141"/>
      <c r="Y236" s="141"/>
      <c r="AB236" s="141"/>
      <c r="AC236" s="141"/>
    </row>
    <row r="237" spans="1:32" ht="20.25" thickBot="1">
      <c r="A237" s="97" t="s">
        <v>91</v>
      </c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9"/>
      <c r="O237" s="24"/>
      <c r="P237" s="24"/>
      <c r="Q237" s="21"/>
      <c r="R237" s="21"/>
      <c r="S237" s="25"/>
      <c r="T237" s="25"/>
      <c r="V237" s="21"/>
      <c r="W237" s="101" t="str">
        <f>IF(COUNTIF(X:X,X237)&gt;1,"X","")</f>
        <v>X</v>
      </c>
      <c r="X237" s="105"/>
      <c r="Y237" s="105"/>
      <c r="Z237" s="197" t="str">
        <f>"PARTITE "&amp;A237</f>
        <v>PARTITE FUTURE - BARRAGE</v>
      </c>
      <c r="AA237" s="198"/>
      <c r="AB237" s="198"/>
      <c r="AC237" s="198"/>
      <c r="AD237" s="198"/>
      <c r="AE237" s="198"/>
      <c r="AF237" s="199"/>
    </row>
    <row r="238" spans="1:32" ht="13.5" thickBot="1">
      <c r="A238" s="72" t="s">
        <v>74</v>
      </c>
      <c r="B238" s="73" t="s">
        <v>74</v>
      </c>
      <c r="C238" s="169"/>
      <c r="D238" s="191" t="s">
        <v>11</v>
      </c>
      <c r="E238" s="192"/>
      <c r="F238" s="167" t="s">
        <v>105</v>
      </c>
      <c r="G238" s="168" t="s">
        <v>106</v>
      </c>
      <c r="H238" s="34"/>
      <c r="I238" s="191" t="s">
        <v>24</v>
      </c>
      <c r="J238" s="193"/>
      <c r="K238" s="191" t="s">
        <v>104</v>
      </c>
      <c r="L238" s="192"/>
      <c r="O238" s="24"/>
      <c r="P238" s="24"/>
      <c r="Q238" s="21"/>
      <c r="R238" s="21"/>
      <c r="S238" s="25"/>
      <c r="T238" s="25"/>
      <c r="V238" s="21"/>
      <c r="W238" s="102"/>
      <c r="X238" s="106" t="s">
        <v>80</v>
      </c>
      <c r="Y238" s="106" t="s">
        <v>78</v>
      </c>
      <c r="Z238" s="106" t="s">
        <v>23</v>
      </c>
      <c r="AA238" s="106" t="s">
        <v>35</v>
      </c>
      <c r="AB238" s="143" t="s">
        <v>74</v>
      </c>
      <c r="AC238" s="143" t="s">
        <v>74</v>
      </c>
      <c r="AD238" s="205" t="s">
        <v>11</v>
      </c>
      <c r="AE238" s="206"/>
      <c r="AF238" s="106" t="s">
        <v>24</v>
      </c>
    </row>
    <row r="239" spans="1:32" ht="12.75">
      <c r="A239" s="76" t="str">
        <f>L7</f>
        <v>1C</v>
      </c>
      <c r="B239" s="170" t="s">
        <v>108</v>
      </c>
      <c r="C239" s="175"/>
      <c r="D239" s="172"/>
      <c r="E239" s="80"/>
      <c r="F239" s="165"/>
      <c r="G239" s="166"/>
      <c r="H239" s="81"/>
      <c r="I239" s="189"/>
      <c r="J239" s="190"/>
      <c r="K239" s="189" t="str">
        <f aca="true" t="shared" si="152" ref="K239:K254">IF(B239="-",A239,IF(D239&gt;E239,A239,IF(OR(D239=E239),"",B239)))</f>
        <v>1C</v>
      </c>
      <c r="L239" s="190"/>
      <c r="O239" s="24"/>
      <c r="P239" s="24"/>
      <c r="Q239" s="21"/>
      <c r="R239" s="21"/>
      <c r="S239" s="25"/>
      <c r="T239" s="25"/>
      <c r="V239" s="21"/>
      <c r="W239" s="102"/>
      <c r="X239" s="179">
        <f aca="true" t="shared" si="153" ref="X239:X254">Y239+Z239/100</f>
        <v>0</v>
      </c>
      <c r="Y239" s="109"/>
      <c r="Z239" s="109"/>
      <c r="AA239" s="110" t="s">
        <v>87</v>
      </c>
      <c r="AB239" s="111" t="str">
        <f aca="true" t="shared" si="154" ref="AB239:AC254">A239</f>
        <v>1C</v>
      </c>
      <c r="AC239" s="112" t="str">
        <f t="shared" si="154"/>
        <v>-</v>
      </c>
      <c r="AD239" s="113"/>
      <c r="AE239" s="114"/>
      <c r="AF239" s="115">
        <f aca="true" t="shared" si="155" ref="AF239:AF254">I239</f>
        <v>0</v>
      </c>
    </row>
    <row r="240" spans="1:32" ht="13.5" thickBot="1">
      <c r="A240" s="82" t="str">
        <f>L31</f>
        <v>2C</v>
      </c>
      <c r="B240" s="171" t="s">
        <v>108</v>
      </c>
      <c r="C240" s="176"/>
      <c r="D240" s="173"/>
      <c r="E240" s="85"/>
      <c r="F240" s="163"/>
      <c r="G240" s="85"/>
      <c r="H240" s="81"/>
      <c r="I240" s="187"/>
      <c r="J240" s="188"/>
      <c r="K240" s="187" t="str">
        <f t="shared" si="152"/>
        <v>2C</v>
      </c>
      <c r="L240" s="188"/>
      <c r="O240" s="24"/>
      <c r="P240" s="24"/>
      <c r="Q240" s="21"/>
      <c r="R240" s="21"/>
      <c r="S240" s="25"/>
      <c r="T240" s="25"/>
      <c r="V240" s="21"/>
      <c r="W240" s="102"/>
      <c r="X240" s="180">
        <f t="shared" si="153"/>
        <v>0</v>
      </c>
      <c r="Y240" s="117"/>
      <c r="Z240" s="117"/>
      <c r="AA240" s="118" t="s">
        <v>87</v>
      </c>
      <c r="AB240" s="119" t="str">
        <f t="shared" si="154"/>
        <v>2C</v>
      </c>
      <c r="AC240" s="120" t="str">
        <f t="shared" si="154"/>
        <v>-</v>
      </c>
      <c r="AD240" s="121"/>
      <c r="AE240" s="122"/>
      <c r="AF240" s="123">
        <f t="shared" si="155"/>
        <v>0</v>
      </c>
    </row>
    <row r="241" spans="1:32" ht="12.75">
      <c r="A241" s="76" t="str">
        <f>L55</f>
        <v>3C</v>
      </c>
      <c r="B241" s="170" t="s">
        <v>108</v>
      </c>
      <c r="C241" s="176"/>
      <c r="D241" s="172"/>
      <c r="E241" s="80"/>
      <c r="F241" s="165"/>
      <c r="G241" s="166"/>
      <c r="H241" s="81"/>
      <c r="I241" s="189"/>
      <c r="J241" s="190"/>
      <c r="K241" s="189" t="str">
        <f t="shared" si="152"/>
        <v>3C</v>
      </c>
      <c r="L241" s="190"/>
      <c r="O241" s="24"/>
      <c r="P241" s="24"/>
      <c r="Q241" s="21"/>
      <c r="R241" s="21"/>
      <c r="S241" s="25"/>
      <c r="T241" s="25"/>
      <c r="V241" s="21"/>
      <c r="W241" s="102"/>
      <c r="X241" s="179">
        <f t="shared" si="153"/>
        <v>0</v>
      </c>
      <c r="Y241" s="109"/>
      <c r="Z241" s="109"/>
      <c r="AA241" s="110" t="s">
        <v>87</v>
      </c>
      <c r="AB241" s="111" t="str">
        <f t="shared" si="154"/>
        <v>3C</v>
      </c>
      <c r="AC241" s="112" t="str">
        <f t="shared" si="154"/>
        <v>-</v>
      </c>
      <c r="AD241" s="113"/>
      <c r="AE241" s="114"/>
      <c r="AF241" s="115">
        <f t="shared" si="155"/>
        <v>0</v>
      </c>
    </row>
    <row r="242" spans="1:32" ht="13.5" thickBot="1">
      <c r="A242" s="82" t="str">
        <f>L74</f>
        <v>4C</v>
      </c>
      <c r="B242" s="171" t="s">
        <v>108</v>
      </c>
      <c r="C242" s="176"/>
      <c r="D242" s="173"/>
      <c r="E242" s="85"/>
      <c r="F242" s="163"/>
      <c r="G242" s="85"/>
      <c r="H242" s="81"/>
      <c r="I242" s="187"/>
      <c r="J242" s="188"/>
      <c r="K242" s="187" t="str">
        <f t="shared" si="152"/>
        <v>4C</v>
      </c>
      <c r="L242" s="188"/>
      <c r="O242" s="24"/>
      <c r="P242" s="24"/>
      <c r="Q242" s="21"/>
      <c r="R242" s="21"/>
      <c r="S242" s="25"/>
      <c r="T242" s="25"/>
      <c r="V242" s="21"/>
      <c r="W242" s="102"/>
      <c r="X242" s="180">
        <f t="shared" si="153"/>
        <v>0</v>
      </c>
      <c r="Y242" s="117"/>
      <c r="Z242" s="117"/>
      <c r="AA242" s="118" t="s">
        <v>87</v>
      </c>
      <c r="AB242" s="119" t="str">
        <f t="shared" si="154"/>
        <v>4C</v>
      </c>
      <c r="AC242" s="120" t="str">
        <f t="shared" si="154"/>
        <v>-</v>
      </c>
      <c r="AD242" s="121"/>
      <c r="AE242" s="122"/>
      <c r="AF242" s="123">
        <f t="shared" si="155"/>
        <v>0</v>
      </c>
    </row>
    <row r="243" spans="1:32" ht="12.75">
      <c r="A243" s="76" t="str">
        <f>L93</f>
        <v>5C</v>
      </c>
      <c r="B243" s="170" t="s">
        <v>108</v>
      </c>
      <c r="C243" s="176"/>
      <c r="D243" s="172"/>
      <c r="E243" s="80"/>
      <c r="F243" s="165"/>
      <c r="G243" s="166"/>
      <c r="H243" s="81"/>
      <c r="I243" s="189"/>
      <c r="J243" s="190"/>
      <c r="K243" s="189" t="str">
        <f t="shared" si="152"/>
        <v>5C</v>
      </c>
      <c r="L243" s="190"/>
      <c r="O243" s="24"/>
      <c r="P243" s="24"/>
      <c r="Q243" s="21"/>
      <c r="R243" s="21"/>
      <c r="S243" s="25"/>
      <c r="T243" s="25"/>
      <c r="V243" s="21"/>
      <c r="W243" s="102"/>
      <c r="X243" s="179">
        <f t="shared" si="153"/>
        <v>0</v>
      </c>
      <c r="Y243" s="109"/>
      <c r="Z243" s="109"/>
      <c r="AA243" s="110" t="s">
        <v>87</v>
      </c>
      <c r="AB243" s="111" t="str">
        <f t="shared" si="154"/>
        <v>5C</v>
      </c>
      <c r="AC243" s="112" t="str">
        <f t="shared" si="154"/>
        <v>-</v>
      </c>
      <c r="AD243" s="113"/>
      <c r="AE243" s="114"/>
      <c r="AF243" s="115">
        <f t="shared" si="155"/>
        <v>0</v>
      </c>
    </row>
    <row r="244" spans="1:32" ht="13.5" thickBot="1">
      <c r="A244" s="82" t="str">
        <f>L112</f>
        <v>6C</v>
      </c>
      <c r="B244" s="171" t="s">
        <v>108</v>
      </c>
      <c r="C244" s="176"/>
      <c r="D244" s="173"/>
      <c r="E244" s="85"/>
      <c r="F244" s="163"/>
      <c r="G244" s="85"/>
      <c r="H244" s="81"/>
      <c r="I244" s="187"/>
      <c r="J244" s="188"/>
      <c r="K244" s="187" t="str">
        <f t="shared" si="152"/>
        <v>6C</v>
      </c>
      <c r="L244" s="188"/>
      <c r="O244" s="24"/>
      <c r="P244" s="24"/>
      <c r="Q244" s="21"/>
      <c r="R244" s="21"/>
      <c r="S244" s="25"/>
      <c r="T244" s="25"/>
      <c r="V244" s="21"/>
      <c r="W244" s="102"/>
      <c r="X244" s="180">
        <f t="shared" si="153"/>
        <v>0</v>
      </c>
      <c r="Y244" s="117"/>
      <c r="Z244" s="117"/>
      <c r="AA244" s="118" t="s">
        <v>87</v>
      </c>
      <c r="AB244" s="119" t="str">
        <f t="shared" si="154"/>
        <v>6C</v>
      </c>
      <c r="AC244" s="120" t="str">
        <f t="shared" si="154"/>
        <v>-</v>
      </c>
      <c r="AD244" s="121"/>
      <c r="AE244" s="122"/>
      <c r="AF244" s="123">
        <f t="shared" si="155"/>
        <v>0</v>
      </c>
    </row>
    <row r="245" spans="1:32" ht="12.75">
      <c r="A245" s="76" t="str">
        <f>L131</f>
        <v>7C</v>
      </c>
      <c r="B245" s="170" t="s">
        <v>108</v>
      </c>
      <c r="C245" s="176"/>
      <c r="D245" s="172"/>
      <c r="E245" s="80"/>
      <c r="F245" s="165"/>
      <c r="G245" s="166"/>
      <c r="H245" s="81"/>
      <c r="I245" s="189"/>
      <c r="J245" s="190"/>
      <c r="K245" s="189" t="str">
        <f t="shared" si="152"/>
        <v>7C</v>
      </c>
      <c r="L245" s="190"/>
      <c r="O245" s="24"/>
      <c r="P245" s="24"/>
      <c r="Q245" s="21"/>
      <c r="R245" s="21"/>
      <c r="S245" s="25"/>
      <c r="T245" s="25"/>
      <c r="V245" s="21"/>
      <c r="W245" s="102"/>
      <c r="X245" s="179">
        <f t="shared" si="153"/>
        <v>0</v>
      </c>
      <c r="Y245" s="109"/>
      <c r="Z245" s="109"/>
      <c r="AA245" s="110" t="s">
        <v>87</v>
      </c>
      <c r="AB245" s="111" t="str">
        <f t="shared" si="154"/>
        <v>7C</v>
      </c>
      <c r="AC245" s="112" t="str">
        <f t="shared" si="154"/>
        <v>-</v>
      </c>
      <c r="AD245" s="113"/>
      <c r="AE245" s="114"/>
      <c r="AF245" s="115">
        <f t="shared" si="155"/>
        <v>0</v>
      </c>
    </row>
    <row r="246" spans="1:32" ht="13.5" thickBot="1">
      <c r="A246" s="82" t="str">
        <f>L150</f>
        <v>8C</v>
      </c>
      <c r="B246" s="171" t="s">
        <v>108</v>
      </c>
      <c r="C246" s="176"/>
      <c r="D246" s="173"/>
      <c r="E246" s="85"/>
      <c r="F246" s="163"/>
      <c r="G246" s="85"/>
      <c r="H246" s="81"/>
      <c r="I246" s="187"/>
      <c r="J246" s="188"/>
      <c r="K246" s="187" t="str">
        <f t="shared" si="152"/>
        <v>8C</v>
      </c>
      <c r="L246" s="188"/>
      <c r="O246" s="24"/>
      <c r="P246" s="24"/>
      <c r="Q246" s="21"/>
      <c r="R246" s="21"/>
      <c r="S246" s="25"/>
      <c r="T246" s="25"/>
      <c r="V246" s="21"/>
      <c r="W246" s="102"/>
      <c r="X246" s="180">
        <f t="shared" si="153"/>
        <v>0</v>
      </c>
      <c r="Y246" s="117"/>
      <c r="Z246" s="117"/>
      <c r="AA246" s="118" t="s">
        <v>87</v>
      </c>
      <c r="AB246" s="119" t="str">
        <f t="shared" si="154"/>
        <v>8C</v>
      </c>
      <c r="AC246" s="120" t="str">
        <f t="shared" si="154"/>
        <v>-</v>
      </c>
      <c r="AD246" s="121"/>
      <c r="AE246" s="122"/>
      <c r="AF246" s="123">
        <f t="shared" si="155"/>
        <v>0</v>
      </c>
    </row>
    <row r="247" spans="1:32" ht="12.75">
      <c r="A247" s="76" t="e">
        <f>L169</f>
        <v>#REF!</v>
      </c>
      <c r="B247" s="170" t="s">
        <v>108</v>
      </c>
      <c r="C247" s="177"/>
      <c r="D247" s="172"/>
      <c r="E247" s="80"/>
      <c r="F247" s="165"/>
      <c r="G247" s="166"/>
      <c r="H247" s="81"/>
      <c r="I247" s="189"/>
      <c r="J247" s="190"/>
      <c r="K247" s="189" t="e">
        <f t="shared" si="152"/>
        <v>#REF!</v>
      </c>
      <c r="L247" s="190"/>
      <c r="O247" s="24"/>
      <c r="P247" s="24"/>
      <c r="V247" s="21"/>
      <c r="W247" s="102"/>
      <c r="X247" s="179">
        <f t="shared" si="153"/>
        <v>0</v>
      </c>
      <c r="Y247" s="109"/>
      <c r="Z247" s="109"/>
      <c r="AA247" s="110" t="s">
        <v>87</v>
      </c>
      <c r="AB247" s="111" t="e">
        <f t="shared" si="154"/>
        <v>#REF!</v>
      </c>
      <c r="AC247" s="112" t="str">
        <f t="shared" si="154"/>
        <v>-</v>
      </c>
      <c r="AD247" s="113"/>
      <c r="AE247" s="114"/>
      <c r="AF247" s="115">
        <f t="shared" si="155"/>
        <v>0</v>
      </c>
    </row>
    <row r="248" spans="1:32" ht="13.5" thickBot="1">
      <c r="A248" s="82" t="str">
        <f>L8</f>
        <v>1D</v>
      </c>
      <c r="B248" s="171" t="s">
        <v>108</v>
      </c>
      <c r="C248" s="177"/>
      <c r="D248" s="173"/>
      <c r="E248" s="85"/>
      <c r="F248" s="163"/>
      <c r="G248" s="85"/>
      <c r="H248" s="81"/>
      <c r="I248" s="187"/>
      <c r="J248" s="188"/>
      <c r="K248" s="187" t="str">
        <f t="shared" si="152"/>
        <v>1D</v>
      </c>
      <c r="L248" s="188"/>
      <c r="O248" s="24"/>
      <c r="P248" s="24"/>
      <c r="V248" s="21"/>
      <c r="W248" s="102"/>
      <c r="X248" s="180">
        <f t="shared" si="153"/>
        <v>0</v>
      </c>
      <c r="Y248" s="117"/>
      <c r="Z248" s="117"/>
      <c r="AA248" s="118" t="s">
        <v>87</v>
      </c>
      <c r="AB248" s="119" t="str">
        <f t="shared" si="154"/>
        <v>1D</v>
      </c>
      <c r="AC248" s="120" t="str">
        <f t="shared" si="154"/>
        <v>-</v>
      </c>
      <c r="AD248" s="121"/>
      <c r="AE248" s="122"/>
      <c r="AF248" s="123">
        <f t="shared" si="155"/>
        <v>0</v>
      </c>
    </row>
    <row r="249" spans="1:32" ht="12.75">
      <c r="A249" s="76" t="str">
        <f>L32</f>
        <v>2D</v>
      </c>
      <c r="B249" s="170" t="s">
        <v>108</v>
      </c>
      <c r="C249" s="177"/>
      <c r="D249" s="172"/>
      <c r="E249" s="80"/>
      <c r="F249" s="165"/>
      <c r="G249" s="166"/>
      <c r="H249" s="81"/>
      <c r="I249" s="189"/>
      <c r="J249" s="190"/>
      <c r="K249" s="189" t="str">
        <f t="shared" si="152"/>
        <v>2D</v>
      </c>
      <c r="L249" s="190"/>
      <c r="O249" s="24"/>
      <c r="P249" s="24"/>
      <c r="V249" s="21"/>
      <c r="W249" s="102"/>
      <c r="X249" s="179">
        <f t="shared" si="153"/>
        <v>7.05</v>
      </c>
      <c r="Y249" s="109">
        <v>7</v>
      </c>
      <c r="Z249" s="109">
        <v>5</v>
      </c>
      <c r="AA249" s="110" t="s">
        <v>87</v>
      </c>
      <c r="AB249" s="111" t="str">
        <f t="shared" si="154"/>
        <v>2D</v>
      </c>
      <c r="AC249" s="112" t="str">
        <f t="shared" si="154"/>
        <v>-</v>
      </c>
      <c r="AD249" s="113"/>
      <c r="AE249" s="114"/>
      <c r="AF249" s="115">
        <f t="shared" si="155"/>
        <v>0</v>
      </c>
    </row>
    <row r="250" spans="1:32" ht="13.5" thickBot="1">
      <c r="A250" s="82" t="str">
        <f>L56</f>
        <v>3D</v>
      </c>
      <c r="B250" s="171" t="s">
        <v>108</v>
      </c>
      <c r="C250" s="177"/>
      <c r="D250" s="173"/>
      <c r="E250" s="85"/>
      <c r="F250" s="163"/>
      <c r="G250" s="85"/>
      <c r="H250" s="81"/>
      <c r="I250" s="187"/>
      <c r="J250" s="188"/>
      <c r="K250" s="187" t="str">
        <f t="shared" si="152"/>
        <v>3D</v>
      </c>
      <c r="L250" s="188"/>
      <c r="O250" s="24"/>
      <c r="P250" s="24"/>
      <c r="V250" s="21"/>
      <c r="W250" s="102"/>
      <c r="X250" s="180">
        <f t="shared" si="153"/>
        <v>7.06</v>
      </c>
      <c r="Y250" s="117">
        <v>7</v>
      </c>
      <c r="Z250" s="117">
        <v>6</v>
      </c>
      <c r="AA250" s="118" t="s">
        <v>87</v>
      </c>
      <c r="AB250" s="119" t="str">
        <f t="shared" si="154"/>
        <v>3D</v>
      </c>
      <c r="AC250" s="120" t="str">
        <f t="shared" si="154"/>
        <v>-</v>
      </c>
      <c r="AD250" s="121"/>
      <c r="AE250" s="122"/>
      <c r="AF250" s="123">
        <f t="shared" si="155"/>
        <v>0</v>
      </c>
    </row>
    <row r="251" spans="1:32" ht="12.75">
      <c r="A251" s="76" t="str">
        <f>L75</f>
        <v>4D</v>
      </c>
      <c r="B251" s="170" t="str">
        <f>L33</f>
        <v>2E</v>
      </c>
      <c r="C251" s="177"/>
      <c r="D251" s="172"/>
      <c r="E251" s="80"/>
      <c r="F251" s="165"/>
      <c r="G251" s="166"/>
      <c r="H251" s="81"/>
      <c r="I251" s="189"/>
      <c r="J251" s="190"/>
      <c r="K251" s="189">
        <f t="shared" si="152"/>
      </c>
      <c r="L251" s="190"/>
      <c r="O251" s="24"/>
      <c r="P251" s="24"/>
      <c r="V251" s="21"/>
      <c r="W251" s="102">
        <f>IF(COUNTIF(X:X,X251)&gt;1,"X","")</f>
      </c>
      <c r="X251" s="179">
        <f t="shared" si="153"/>
        <v>7.07</v>
      </c>
      <c r="Y251" s="109">
        <v>7</v>
      </c>
      <c r="Z251" s="109">
        <v>7</v>
      </c>
      <c r="AA251" s="110" t="s">
        <v>87</v>
      </c>
      <c r="AB251" s="111" t="str">
        <f t="shared" si="154"/>
        <v>4D</v>
      </c>
      <c r="AC251" s="112" t="str">
        <f t="shared" si="154"/>
        <v>2E</v>
      </c>
      <c r="AD251" s="113"/>
      <c r="AE251" s="114"/>
      <c r="AF251" s="115">
        <f t="shared" si="155"/>
        <v>0</v>
      </c>
    </row>
    <row r="252" spans="1:32" ht="13.5" thickBot="1">
      <c r="A252" s="82" t="str">
        <f>L94</f>
        <v>5D</v>
      </c>
      <c r="B252" s="171" t="str">
        <f>L9</f>
        <v>1E</v>
      </c>
      <c r="C252" s="177"/>
      <c r="D252" s="173"/>
      <c r="E252" s="85"/>
      <c r="F252" s="163"/>
      <c r="G252" s="85"/>
      <c r="H252" s="81"/>
      <c r="I252" s="187"/>
      <c r="J252" s="188"/>
      <c r="K252" s="187">
        <f t="shared" si="152"/>
      </c>
      <c r="L252" s="188"/>
      <c r="O252" s="24"/>
      <c r="P252" s="24"/>
      <c r="V252" s="21"/>
      <c r="W252" s="102">
        <f>IF(COUNTIF(X:X,X252)&gt;1,"X","")</f>
      </c>
      <c r="X252" s="180">
        <f t="shared" si="153"/>
        <v>7.08</v>
      </c>
      <c r="Y252" s="117">
        <v>7</v>
      </c>
      <c r="Z252" s="117">
        <v>8</v>
      </c>
      <c r="AA252" s="118" t="s">
        <v>87</v>
      </c>
      <c r="AB252" s="119" t="str">
        <f t="shared" si="154"/>
        <v>5D</v>
      </c>
      <c r="AC252" s="120" t="str">
        <f t="shared" si="154"/>
        <v>1E</v>
      </c>
      <c r="AD252" s="121"/>
      <c r="AE252" s="122"/>
      <c r="AF252" s="123">
        <f t="shared" si="155"/>
        <v>0</v>
      </c>
    </row>
    <row r="253" spans="1:32" ht="12.75">
      <c r="A253" s="76" t="str">
        <f>L113</f>
        <v>6D</v>
      </c>
      <c r="B253" s="170" t="e">
        <f>L170</f>
        <v>#REF!</v>
      </c>
      <c r="C253" s="177"/>
      <c r="D253" s="172"/>
      <c r="E253" s="80"/>
      <c r="F253" s="165"/>
      <c r="G253" s="166"/>
      <c r="H253" s="81"/>
      <c r="I253" s="189"/>
      <c r="J253" s="190"/>
      <c r="K253" s="189" t="e">
        <f t="shared" si="152"/>
        <v>#REF!</v>
      </c>
      <c r="L253" s="190"/>
      <c r="O253" s="24"/>
      <c r="P253" s="24"/>
      <c r="V253" s="21"/>
      <c r="W253" s="102">
        <f>IF(COUNTIF(X:X,X253)&gt;1,"X","")</f>
      </c>
      <c r="X253" s="179">
        <f t="shared" si="153"/>
        <v>7.09</v>
      </c>
      <c r="Y253" s="109">
        <v>7</v>
      </c>
      <c r="Z253" s="109">
        <v>9</v>
      </c>
      <c r="AA253" s="110" t="s">
        <v>87</v>
      </c>
      <c r="AB253" s="111" t="str">
        <f t="shared" si="154"/>
        <v>6D</v>
      </c>
      <c r="AC253" s="112" t="e">
        <f t="shared" si="154"/>
        <v>#REF!</v>
      </c>
      <c r="AD253" s="113"/>
      <c r="AE253" s="114"/>
      <c r="AF253" s="115">
        <f t="shared" si="155"/>
        <v>0</v>
      </c>
    </row>
    <row r="254" spans="1:32" ht="13.5" thickBot="1">
      <c r="A254" s="82" t="str">
        <f>L132</f>
        <v>7D</v>
      </c>
      <c r="B254" s="171" t="str">
        <f>L151</f>
        <v>8D</v>
      </c>
      <c r="C254" s="174"/>
      <c r="D254" s="173"/>
      <c r="E254" s="85"/>
      <c r="F254" s="163"/>
      <c r="G254" s="85"/>
      <c r="H254" s="81"/>
      <c r="I254" s="187"/>
      <c r="J254" s="188"/>
      <c r="K254" s="187">
        <f t="shared" si="152"/>
      </c>
      <c r="L254" s="188"/>
      <c r="O254" s="24"/>
      <c r="P254" s="24"/>
      <c r="V254" s="21"/>
      <c r="W254" s="103">
        <f>IF(COUNTIF(X:X,X254)&gt;1,"X","")</f>
      </c>
      <c r="X254" s="180">
        <f t="shared" si="153"/>
        <v>7.1</v>
      </c>
      <c r="Y254" s="117">
        <v>7</v>
      </c>
      <c r="Z254" s="117">
        <v>10</v>
      </c>
      <c r="AA254" s="118" t="s">
        <v>87</v>
      </c>
      <c r="AB254" s="119" t="str">
        <f t="shared" si="154"/>
        <v>7D</v>
      </c>
      <c r="AC254" s="120" t="str">
        <f t="shared" si="154"/>
        <v>8D</v>
      </c>
      <c r="AD254" s="121"/>
      <c r="AE254" s="122"/>
      <c r="AF254" s="123">
        <f t="shared" si="155"/>
        <v>0</v>
      </c>
    </row>
    <row r="255" spans="15:32" ht="12.75">
      <c r="O255" s="24"/>
      <c r="P255" s="24"/>
      <c r="V255" s="21"/>
      <c r="Z255" s="128"/>
      <c r="AA255" s="128"/>
      <c r="AB255" s="128"/>
      <c r="AC255" s="128"/>
      <c r="AD255" s="128"/>
      <c r="AE255" s="128"/>
      <c r="AF255" s="128"/>
    </row>
    <row r="256" spans="15:32" ht="13.5" thickBot="1">
      <c r="O256" s="24"/>
      <c r="P256" s="24"/>
      <c r="V256" s="21"/>
      <c r="Z256" s="128"/>
      <c r="AA256" s="128"/>
      <c r="AB256" s="128"/>
      <c r="AC256" s="128"/>
      <c r="AD256" s="128"/>
      <c r="AE256" s="128"/>
      <c r="AF256" s="128"/>
    </row>
    <row r="257" spans="1:32" ht="20.25" thickBot="1">
      <c r="A257" s="97" t="s">
        <v>109</v>
      </c>
      <c r="B257" s="98"/>
      <c r="C257" s="98"/>
      <c r="D257" s="98"/>
      <c r="E257" s="98"/>
      <c r="F257" s="98"/>
      <c r="G257" s="98"/>
      <c r="H257" s="98"/>
      <c r="I257" s="98" t="s">
        <v>57</v>
      </c>
      <c r="J257" s="98"/>
      <c r="K257" s="98"/>
      <c r="L257" s="99"/>
      <c r="O257" s="24"/>
      <c r="P257" s="24"/>
      <c r="V257" s="21"/>
      <c r="W257" s="101" t="str">
        <f>IF(COUNTIF(X:X,X257)&gt;1,"X","")</f>
        <v>X</v>
      </c>
      <c r="X257" s="105"/>
      <c r="Y257" s="105"/>
      <c r="Z257" s="197" t="str">
        <f>"PARTITE "&amp;A257</f>
        <v>PARTITE FUTURE - OTTAVI DI FINALE</v>
      </c>
      <c r="AA257" s="198"/>
      <c r="AB257" s="198"/>
      <c r="AC257" s="198"/>
      <c r="AD257" s="198"/>
      <c r="AE257" s="198"/>
      <c r="AF257" s="199"/>
    </row>
    <row r="258" spans="1:32" ht="13.5" thickBot="1">
      <c r="A258" s="72" t="s">
        <v>74</v>
      </c>
      <c r="B258" s="73" t="s">
        <v>74</v>
      </c>
      <c r="C258" s="169"/>
      <c r="D258" s="191" t="s">
        <v>11</v>
      </c>
      <c r="E258" s="192"/>
      <c r="F258" s="167" t="s">
        <v>105</v>
      </c>
      <c r="G258" s="168" t="s">
        <v>106</v>
      </c>
      <c r="H258" s="34"/>
      <c r="I258" s="191" t="s">
        <v>24</v>
      </c>
      <c r="J258" s="193"/>
      <c r="K258" s="191" t="s">
        <v>104</v>
      </c>
      <c r="L258" s="192"/>
      <c r="O258" s="24"/>
      <c r="P258" s="24"/>
      <c r="V258" s="21"/>
      <c r="W258" s="102"/>
      <c r="X258" s="106" t="s">
        <v>80</v>
      </c>
      <c r="Y258" s="106" t="s">
        <v>78</v>
      </c>
      <c r="Z258" s="106" t="s">
        <v>23</v>
      </c>
      <c r="AA258" s="106" t="s">
        <v>35</v>
      </c>
      <c r="AB258" s="143" t="s">
        <v>74</v>
      </c>
      <c r="AC258" s="143" t="s">
        <v>74</v>
      </c>
      <c r="AD258" s="205" t="s">
        <v>11</v>
      </c>
      <c r="AE258" s="206"/>
      <c r="AF258" s="106" t="s">
        <v>24</v>
      </c>
    </row>
    <row r="259" spans="1:32" ht="12.75">
      <c r="A259" s="76" t="str">
        <f>K239</f>
        <v>1C</v>
      </c>
      <c r="B259" s="170">
        <f>K254</f>
      </c>
      <c r="C259" s="175"/>
      <c r="D259" s="172"/>
      <c r="E259" s="80"/>
      <c r="F259" s="165"/>
      <c r="G259" s="166"/>
      <c r="H259" s="81"/>
      <c r="I259" s="189">
        <f>L70</f>
        <v>0</v>
      </c>
      <c r="J259" s="190">
        <v>1</v>
      </c>
      <c r="K259" s="189">
        <f aca="true" t="shared" si="156" ref="K259:K266">IF(D259&gt;E259,A259,IF(OR(D259=E259),"",B259))</f>
      </c>
      <c r="L259" s="204"/>
      <c r="O259" s="24"/>
      <c r="P259" s="24"/>
      <c r="V259" s="21"/>
      <c r="W259" s="102">
        <f>IF(COUNTIF(X:X,X259)&gt;1,"X","")</f>
      </c>
      <c r="X259" s="179">
        <f>Y259+Z259/100</f>
        <v>9.05</v>
      </c>
      <c r="Y259" s="109">
        <v>9</v>
      </c>
      <c r="Z259" s="109">
        <v>5</v>
      </c>
      <c r="AA259" s="110" t="s">
        <v>95</v>
      </c>
      <c r="AB259" s="111" t="str">
        <f>A259</f>
        <v>1C</v>
      </c>
      <c r="AC259" s="112">
        <f>D259</f>
        <v>0</v>
      </c>
      <c r="AD259" s="113"/>
      <c r="AE259" s="114"/>
      <c r="AF259" s="115" t="e">
        <f>#REF!</f>
        <v>#REF!</v>
      </c>
    </row>
    <row r="260" spans="1:32" ht="13.5" thickBot="1">
      <c r="A260" s="82" t="str">
        <f aca="true" t="shared" si="157" ref="A260:A266">K240</f>
        <v>2C</v>
      </c>
      <c r="B260" s="171" t="e">
        <f>K253</f>
        <v>#REF!</v>
      </c>
      <c r="C260" s="176"/>
      <c r="D260" s="173"/>
      <c r="E260" s="85"/>
      <c r="F260" s="163"/>
      <c r="G260" s="85"/>
      <c r="H260" s="81"/>
      <c r="I260" s="187">
        <f>L89</f>
        <v>0</v>
      </c>
      <c r="J260" s="188">
        <v>2</v>
      </c>
      <c r="K260" s="187">
        <f t="shared" si="156"/>
      </c>
      <c r="L260" s="196"/>
      <c r="O260" s="24"/>
      <c r="P260" s="24"/>
      <c r="V260" s="21"/>
      <c r="W260" s="102">
        <f>IF(COUNTIF(X:X,X260)&gt;1,"X","")</f>
      </c>
      <c r="X260" s="180">
        <f>Y260+Z260/100</f>
        <v>9.06</v>
      </c>
      <c r="Y260" s="117">
        <v>9</v>
      </c>
      <c r="Z260" s="117">
        <v>6</v>
      </c>
      <c r="AA260" s="118" t="s">
        <v>95</v>
      </c>
      <c r="AB260" s="119" t="str">
        <f>A260</f>
        <v>2C</v>
      </c>
      <c r="AC260" s="120">
        <f>D260</f>
        <v>0</v>
      </c>
      <c r="AD260" s="121"/>
      <c r="AE260" s="122"/>
      <c r="AF260" s="123" t="e">
        <f>#REF!</f>
        <v>#REF!</v>
      </c>
    </row>
    <row r="261" spans="1:32" ht="12.75">
      <c r="A261" s="76" t="str">
        <f t="shared" si="157"/>
        <v>3C</v>
      </c>
      <c r="B261" s="170">
        <f>K252</f>
      </c>
      <c r="C261" s="176"/>
      <c r="D261" s="172"/>
      <c r="E261" s="80"/>
      <c r="F261" s="165"/>
      <c r="G261" s="166"/>
      <c r="H261" s="81"/>
      <c r="I261" s="189">
        <f>L108</f>
        <v>0</v>
      </c>
      <c r="J261" s="190">
        <v>3</v>
      </c>
      <c r="K261" s="189">
        <f t="shared" si="156"/>
      </c>
      <c r="L261" s="204"/>
      <c r="O261" s="24"/>
      <c r="P261" s="24"/>
      <c r="V261" s="21"/>
      <c r="W261" s="102">
        <f>IF(COUNTIF(X:X,X261)&gt;1,"X","")</f>
      </c>
      <c r="X261" s="179">
        <f>Y261+Z261/100</f>
        <v>9.07</v>
      </c>
      <c r="Y261" s="109">
        <v>9</v>
      </c>
      <c r="Z261" s="109">
        <v>7</v>
      </c>
      <c r="AA261" s="110" t="s">
        <v>95</v>
      </c>
      <c r="AB261" s="111" t="str">
        <f>A261</f>
        <v>3C</v>
      </c>
      <c r="AC261" s="112">
        <f>D261</f>
        <v>0</v>
      </c>
      <c r="AD261" s="113"/>
      <c r="AE261" s="114"/>
      <c r="AF261" s="115" t="e">
        <f>#REF!</f>
        <v>#REF!</v>
      </c>
    </row>
    <row r="262" spans="1:32" ht="13.5" thickBot="1">
      <c r="A262" s="82" t="str">
        <f t="shared" si="157"/>
        <v>4C</v>
      </c>
      <c r="B262" s="171">
        <f>K251</f>
      </c>
      <c r="C262" s="176"/>
      <c r="D262" s="173"/>
      <c r="E262" s="85"/>
      <c r="F262" s="163"/>
      <c r="G262" s="85"/>
      <c r="H262" s="81"/>
      <c r="I262" s="187">
        <f>L127</f>
        <v>0</v>
      </c>
      <c r="J262" s="188">
        <v>4</v>
      </c>
      <c r="K262" s="187">
        <f t="shared" si="156"/>
      </c>
      <c r="L262" s="196"/>
      <c r="O262" s="24"/>
      <c r="P262" s="24"/>
      <c r="V262" s="21"/>
      <c r="W262" s="103">
        <f>IF(COUNTIF(X:X,X262)&gt;1,"X","")</f>
      </c>
      <c r="X262" s="180">
        <f>Y262+Z262/100</f>
        <v>9.08</v>
      </c>
      <c r="Y262" s="117">
        <v>9</v>
      </c>
      <c r="Z262" s="117">
        <v>8</v>
      </c>
      <c r="AA262" s="118" t="s">
        <v>95</v>
      </c>
      <c r="AB262" s="119" t="str">
        <f>A262</f>
        <v>4C</v>
      </c>
      <c r="AC262" s="120">
        <f>D262</f>
        <v>0</v>
      </c>
      <c r="AD262" s="121"/>
      <c r="AE262" s="122"/>
      <c r="AF262" s="123" t="e">
        <f>#REF!</f>
        <v>#REF!</v>
      </c>
    </row>
    <row r="263" spans="1:32" ht="12.75">
      <c r="A263" s="76" t="str">
        <f t="shared" si="157"/>
        <v>5C</v>
      </c>
      <c r="B263" s="170" t="str">
        <f>K250</f>
        <v>3D</v>
      </c>
      <c r="C263" s="176"/>
      <c r="D263" s="172"/>
      <c r="E263" s="80"/>
      <c r="F263" s="165"/>
      <c r="G263" s="166"/>
      <c r="H263" s="81"/>
      <c r="I263" s="189">
        <f>L146</f>
        <v>0</v>
      </c>
      <c r="J263" s="190">
        <v>5</v>
      </c>
      <c r="K263" s="189">
        <f t="shared" si="156"/>
      </c>
      <c r="L263" s="190"/>
      <c r="O263" s="24"/>
      <c r="P263" s="24"/>
      <c r="V263" s="21"/>
      <c r="Z263" s="128"/>
      <c r="AA263" s="128"/>
      <c r="AB263" s="128"/>
      <c r="AC263" s="128"/>
      <c r="AD263" s="128"/>
      <c r="AE263" s="128"/>
      <c r="AF263" s="128"/>
    </row>
    <row r="264" spans="1:32" ht="13.5" thickBot="1">
      <c r="A264" s="82" t="str">
        <f t="shared" si="157"/>
        <v>6C</v>
      </c>
      <c r="B264" s="171" t="str">
        <f>K249</f>
        <v>2D</v>
      </c>
      <c r="C264" s="176"/>
      <c r="D264" s="173"/>
      <c r="E264" s="85"/>
      <c r="F264" s="163"/>
      <c r="G264" s="85"/>
      <c r="H264" s="81"/>
      <c r="I264" s="187">
        <f>L165</f>
        <v>0</v>
      </c>
      <c r="J264" s="188">
        <v>6</v>
      </c>
      <c r="K264" s="187">
        <f t="shared" si="156"/>
      </c>
      <c r="L264" s="188"/>
      <c r="V264" s="21"/>
      <c r="Z264" s="128"/>
      <c r="AA264" s="128"/>
      <c r="AB264" s="128"/>
      <c r="AC264" s="128"/>
      <c r="AD264" s="128"/>
      <c r="AE264" s="128"/>
      <c r="AF264" s="128"/>
    </row>
    <row r="265" spans="1:32" ht="13.5" thickBot="1">
      <c r="A265" s="76" t="str">
        <f t="shared" si="157"/>
        <v>7C</v>
      </c>
      <c r="B265" s="170" t="str">
        <f>K248</f>
        <v>1D</v>
      </c>
      <c r="C265" s="176"/>
      <c r="D265" s="172"/>
      <c r="E265" s="80"/>
      <c r="F265" s="165"/>
      <c r="G265" s="166"/>
      <c r="H265" s="81"/>
      <c r="I265" s="189" t="e">
        <f>#REF!</f>
        <v>#REF!</v>
      </c>
      <c r="J265" s="190">
        <v>7</v>
      </c>
      <c r="K265" s="189">
        <f t="shared" si="156"/>
      </c>
      <c r="L265" s="190"/>
      <c r="V265" s="21"/>
      <c r="W265" s="101" t="str">
        <f>IF(COUNTIF(X:X,X265)&gt;1,"X","")</f>
        <v>X</v>
      </c>
      <c r="X265" s="105"/>
      <c r="Y265" s="105"/>
      <c r="Z265" s="197" t="str">
        <f>"PARTITE "&amp;A265</f>
        <v>PARTITE 7C</v>
      </c>
      <c r="AA265" s="198"/>
      <c r="AB265" s="198"/>
      <c r="AC265" s="198"/>
      <c r="AD265" s="198"/>
      <c r="AE265" s="198"/>
      <c r="AF265" s="199"/>
    </row>
    <row r="266" spans="1:32" ht="13.5" thickBot="1">
      <c r="A266" s="82" t="str">
        <f t="shared" si="157"/>
        <v>8C</v>
      </c>
      <c r="B266" s="171" t="e">
        <f>K247</f>
        <v>#REF!</v>
      </c>
      <c r="C266" s="176"/>
      <c r="D266" s="173"/>
      <c r="E266" s="85"/>
      <c r="F266" s="163"/>
      <c r="G266" s="85"/>
      <c r="H266" s="81"/>
      <c r="I266" s="187">
        <f>L191</f>
        <v>0</v>
      </c>
      <c r="J266" s="188">
        <v>8</v>
      </c>
      <c r="K266" s="187">
        <f t="shared" si="156"/>
      </c>
      <c r="L266" s="188"/>
      <c r="V266" s="21"/>
      <c r="W266" s="102"/>
      <c r="X266" s="106" t="s">
        <v>80</v>
      </c>
      <c r="Y266" s="106" t="s">
        <v>78</v>
      </c>
      <c r="Z266" s="106" t="s">
        <v>23</v>
      </c>
      <c r="AA266" s="106" t="s">
        <v>35</v>
      </c>
      <c r="AB266" s="143" t="s">
        <v>74</v>
      </c>
      <c r="AC266" s="143" t="s">
        <v>74</v>
      </c>
      <c r="AD266" s="205" t="s">
        <v>11</v>
      </c>
      <c r="AE266" s="206"/>
      <c r="AF266" s="106" t="s">
        <v>24</v>
      </c>
    </row>
    <row r="267" spans="9:32" ht="12.75">
      <c r="I267" s="24"/>
      <c r="V267" s="21"/>
      <c r="W267" s="102">
        <f>IF(COUNTIF(X:X,X267)&gt;1,"X","")</f>
      </c>
      <c r="X267" s="179">
        <f>Y267+Z267/100</f>
        <v>10.03</v>
      </c>
      <c r="Y267" s="109">
        <v>10</v>
      </c>
      <c r="Z267" s="109">
        <v>3</v>
      </c>
      <c r="AA267" s="110" t="s">
        <v>96</v>
      </c>
      <c r="AB267" s="111">
        <f>A267</f>
        <v>0</v>
      </c>
      <c r="AC267" s="112">
        <f>D267</f>
        <v>0</v>
      </c>
      <c r="AD267" s="113"/>
      <c r="AE267" s="114"/>
      <c r="AF267" s="115" t="e">
        <f>#REF!</f>
        <v>#REF!</v>
      </c>
    </row>
    <row r="268" spans="9:32" ht="13.5" thickBot="1">
      <c r="I268" s="24"/>
      <c r="V268" s="21"/>
      <c r="W268" s="103">
        <f>IF(COUNTIF(X:X,X268)&gt;1,"X","")</f>
      </c>
      <c r="X268" s="180">
        <f>Y268+Z268/100</f>
        <v>10.04</v>
      </c>
      <c r="Y268" s="117">
        <v>10</v>
      </c>
      <c r="Z268" s="117">
        <v>4</v>
      </c>
      <c r="AA268" s="118" t="s">
        <v>96</v>
      </c>
      <c r="AB268" s="119">
        <f>A268</f>
        <v>0</v>
      </c>
      <c r="AC268" s="120">
        <f>D268</f>
        <v>0</v>
      </c>
      <c r="AD268" s="121"/>
      <c r="AE268" s="122"/>
      <c r="AF268" s="123" t="e">
        <f>#REF!</f>
        <v>#REF!</v>
      </c>
    </row>
    <row r="269" spans="1:32" ht="20.25" thickBot="1">
      <c r="A269" s="97" t="s">
        <v>92</v>
      </c>
      <c r="B269" s="98"/>
      <c r="C269" s="98"/>
      <c r="D269" s="98"/>
      <c r="E269" s="98"/>
      <c r="F269" s="98"/>
      <c r="G269" s="98"/>
      <c r="H269" s="98"/>
      <c r="I269" s="98" t="s">
        <v>58</v>
      </c>
      <c r="J269" s="98"/>
      <c r="K269" s="98"/>
      <c r="L269" s="99"/>
      <c r="V269" s="21"/>
      <c r="Z269" s="128"/>
      <c r="AA269" s="128"/>
      <c r="AB269" s="128"/>
      <c r="AC269" s="128"/>
      <c r="AD269" s="128"/>
      <c r="AE269" s="128"/>
      <c r="AF269" s="128"/>
    </row>
    <row r="270" spans="1:32" ht="13.5" thickBot="1">
      <c r="A270" s="72" t="s">
        <v>74</v>
      </c>
      <c r="B270" s="73" t="s">
        <v>74</v>
      </c>
      <c r="C270" s="169"/>
      <c r="D270" s="191" t="s">
        <v>11</v>
      </c>
      <c r="E270" s="192"/>
      <c r="F270" s="167" t="s">
        <v>105</v>
      </c>
      <c r="G270" s="168" t="s">
        <v>106</v>
      </c>
      <c r="H270" s="34"/>
      <c r="I270" s="191" t="s">
        <v>24</v>
      </c>
      <c r="J270" s="193"/>
      <c r="K270" s="191" t="s">
        <v>104</v>
      </c>
      <c r="L270" s="192"/>
      <c r="V270" s="21"/>
      <c r="Z270" s="128"/>
      <c r="AA270" s="128"/>
      <c r="AB270" s="128"/>
      <c r="AC270" s="128"/>
      <c r="AD270" s="128"/>
      <c r="AE270" s="128"/>
      <c r="AF270" s="128"/>
    </row>
    <row r="271" spans="1:32" ht="13.5" thickBot="1">
      <c r="A271" s="76">
        <f>K259</f>
      </c>
      <c r="B271" s="170">
        <f>K266</f>
      </c>
      <c r="C271" s="175"/>
      <c r="D271" s="172"/>
      <c r="E271" s="80"/>
      <c r="F271" s="165"/>
      <c r="G271" s="166"/>
      <c r="H271" s="81"/>
      <c r="I271" s="189"/>
      <c r="J271" s="190">
        <v>1</v>
      </c>
      <c r="K271" s="189">
        <f>IF(D271&gt;E271,A271,IF(OR(D271=E271),"",B271))</f>
      </c>
      <c r="L271" s="190"/>
      <c r="V271" s="21"/>
      <c r="W271" s="101" t="str">
        <f>IF(COUNTIF(X:X,X271)&gt;1,"X","")</f>
        <v>X</v>
      </c>
      <c r="X271" s="105"/>
      <c r="Y271" s="105"/>
      <c r="Z271" s="197" t="str">
        <f>"PARTITE "&amp;A271</f>
        <v>PARTITE </v>
      </c>
      <c r="AA271" s="198"/>
      <c r="AB271" s="198"/>
      <c r="AC271" s="198"/>
      <c r="AD271" s="198"/>
      <c r="AE271" s="198"/>
      <c r="AF271" s="199"/>
    </row>
    <row r="272" spans="1:32" ht="13.5" thickBot="1">
      <c r="A272" s="82">
        <f>K260</f>
      </c>
      <c r="B272" s="171">
        <f>K265</f>
      </c>
      <c r="C272" s="176"/>
      <c r="D272" s="173"/>
      <c r="E272" s="85"/>
      <c r="F272" s="163"/>
      <c r="G272" s="85"/>
      <c r="H272" s="81"/>
      <c r="I272" s="187"/>
      <c r="J272" s="188">
        <v>2</v>
      </c>
      <c r="K272" s="187">
        <f>IF(D272&gt;E272,A272,IF(OR(D272=E272),"",B272))</f>
      </c>
      <c r="L272" s="188"/>
      <c r="M272" s="24"/>
      <c r="N272" s="20"/>
      <c r="P272" s="25"/>
      <c r="R272" s="21"/>
      <c r="V272" s="21"/>
      <c r="W272" s="102"/>
      <c r="X272" s="106" t="s">
        <v>80</v>
      </c>
      <c r="Y272" s="106" t="s">
        <v>78</v>
      </c>
      <c r="Z272" s="106" t="s">
        <v>23</v>
      </c>
      <c r="AA272" s="106" t="s">
        <v>35</v>
      </c>
      <c r="AB272" s="143" t="s">
        <v>74</v>
      </c>
      <c r="AC272" s="143" t="s">
        <v>74</v>
      </c>
      <c r="AD272" s="205" t="s">
        <v>11</v>
      </c>
      <c r="AE272" s="206"/>
      <c r="AF272" s="106" t="s">
        <v>24</v>
      </c>
    </row>
    <row r="273" spans="1:32" ht="13.5" thickBot="1">
      <c r="A273" s="76">
        <f>K261</f>
      </c>
      <c r="B273" s="170">
        <f>K264</f>
      </c>
      <c r="C273" s="176"/>
      <c r="D273" s="172"/>
      <c r="E273" s="80"/>
      <c r="F273" s="165"/>
      <c r="G273" s="166"/>
      <c r="H273" s="81"/>
      <c r="I273" s="189"/>
      <c r="J273" s="190">
        <v>3</v>
      </c>
      <c r="K273" s="189">
        <f>IF(D273&gt;E273,A273,IF(OR(D273=E273),"",B273))</f>
      </c>
      <c r="L273" s="190"/>
      <c r="M273" s="24"/>
      <c r="N273" s="20"/>
      <c r="P273" s="25"/>
      <c r="R273" s="21"/>
      <c r="V273" s="21"/>
      <c r="W273" s="103">
        <f>IF(COUNTIF(X:X,X273)&gt;1,"X","")</f>
      </c>
      <c r="X273" s="181">
        <f>Y273+Z273/100</f>
        <v>11.02</v>
      </c>
      <c r="Y273" s="144">
        <v>11</v>
      </c>
      <c r="Z273" s="144">
        <v>2</v>
      </c>
      <c r="AA273" s="145" t="s">
        <v>97</v>
      </c>
      <c r="AB273" s="146">
        <f>A273</f>
      </c>
      <c r="AC273" s="147">
        <f>D273</f>
        <v>0</v>
      </c>
      <c r="AD273" s="148"/>
      <c r="AE273" s="149"/>
      <c r="AF273" s="150" t="e">
        <f>#REF!</f>
        <v>#REF!</v>
      </c>
    </row>
    <row r="274" spans="1:29" ht="13.5" thickBot="1">
      <c r="A274" s="82">
        <f>K262</f>
      </c>
      <c r="B274" s="171">
        <f>K263</f>
      </c>
      <c r="C274" s="176"/>
      <c r="D274" s="173"/>
      <c r="E274" s="85"/>
      <c r="F274" s="163"/>
      <c r="G274" s="85"/>
      <c r="H274" s="81"/>
      <c r="I274" s="187"/>
      <c r="J274" s="188">
        <v>4</v>
      </c>
      <c r="K274" s="187">
        <f>IF(D274&gt;E274,A274,IF(OR(D274=E274),"",B274))</f>
      </c>
      <c r="L274" s="188"/>
      <c r="N274" s="20"/>
      <c r="P274" s="25"/>
      <c r="R274" s="21"/>
      <c r="V274" s="21"/>
      <c r="W274" s="21"/>
      <c r="X274" s="141"/>
      <c r="Y274" s="141"/>
      <c r="AB274" s="141"/>
      <c r="AC274" s="141"/>
    </row>
    <row r="275" spans="9:32" ht="12.75">
      <c r="I275" s="24"/>
      <c r="N275" s="20"/>
      <c r="P275" s="25"/>
      <c r="R275" s="21"/>
      <c r="V275" s="21"/>
      <c r="Z275" s="128"/>
      <c r="AA275" s="128"/>
      <c r="AB275" s="128"/>
      <c r="AC275" s="128"/>
      <c r="AD275" s="128"/>
      <c r="AE275" s="128"/>
      <c r="AF275" s="128"/>
    </row>
    <row r="276" spans="9:32" ht="13.5" thickBot="1">
      <c r="I276" s="24"/>
      <c r="N276" s="20"/>
      <c r="P276" s="25"/>
      <c r="R276" s="21"/>
      <c r="V276" s="21"/>
      <c r="Z276" s="128"/>
      <c r="AA276" s="128"/>
      <c r="AB276" s="128"/>
      <c r="AC276" s="128"/>
      <c r="AD276" s="128"/>
      <c r="AE276" s="128"/>
      <c r="AF276" s="128"/>
    </row>
    <row r="277" spans="1:32" ht="20.25" thickBot="1">
      <c r="A277" s="97" t="s">
        <v>93</v>
      </c>
      <c r="B277" s="98"/>
      <c r="C277" s="98"/>
      <c r="D277" s="98"/>
      <c r="E277" s="98"/>
      <c r="F277" s="98"/>
      <c r="G277" s="98"/>
      <c r="H277" s="98"/>
      <c r="I277" s="98" t="s">
        <v>63</v>
      </c>
      <c r="J277" s="98"/>
      <c r="K277" s="98"/>
      <c r="L277" s="99"/>
      <c r="N277" s="20"/>
      <c r="P277" s="25"/>
      <c r="R277" s="21"/>
      <c r="V277" s="21"/>
      <c r="Z277" s="128"/>
      <c r="AA277" s="128"/>
      <c r="AB277" s="128"/>
      <c r="AC277" s="128"/>
      <c r="AD277" s="128"/>
      <c r="AE277" s="128"/>
      <c r="AF277" s="128"/>
    </row>
    <row r="278" spans="1:32" ht="13.5" thickBot="1">
      <c r="A278" s="72" t="s">
        <v>74</v>
      </c>
      <c r="B278" s="73" t="s">
        <v>74</v>
      </c>
      <c r="C278" s="169"/>
      <c r="D278" s="191" t="s">
        <v>11</v>
      </c>
      <c r="E278" s="192"/>
      <c r="F278" s="167" t="s">
        <v>105</v>
      </c>
      <c r="G278" s="168" t="s">
        <v>106</v>
      </c>
      <c r="H278" s="34"/>
      <c r="I278" s="191" t="s">
        <v>24</v>
      </c>
      <c r="J278" s="193"/>
      <c r="K278" s="191" t="s">
        <v>104</v>
      </c>
      <c r="L278" s="192"/>
      <c r="N278" s="20"/>
      <c r="P278" s="25"/>
      <c r="R278" s="21"/>
      <c r="V278" s="21"/>
      <c r="Z278" s="128"/>
      <c r="AA278" s="128"/>
      <c r="AB278" s="128"/>
      <c r="AC278" s="128"/>
      <c r="AD278" s="128"/>
      <c r="AE278" s="128"/>
      <c r="AF278" s="128"/>
    </row>
    <row r="279" spans="1:32" ht="12.75">
      <c r="A279" s="76">
        <f>K271</f>
      </c>
      <c r="B279" s="170">
        <f>K274</f>
      </c>
      <c r="C279" s="175"/>
      <c r="D279" s="172"/>
      <c r="E279" s="80"/>
      <c r="F279" s="165"/>
      <c r="G279" s="166"/>
      <c r="H279" s="81"/>
      <c r="I279" s="189"/>
      <c r="J279" s="190">
        <v>1</v>
      </c>
      <c r="K279" s="189">
        <f>IF(D279&gt;E279,A279,IF(OR(D279=E279),"",B279))</f>
      </c>
      <c r="L279" s="190"/>
      <c r="N279" s="20"/>
      <c r="P279" s="25"/>
      <c r="R279" s="21"/>
      <c r="V279" s="21"/>
      <c r="Z279" s="128"/>
      <c r="AA279" s="128"/>
      <c r="AB279" s="128"/>
      <c r="AC279" s="128"/>
      <c r="AD279" s="128"/>
      <c r="AE279" s="128"/>
      <c r="AF279" s="128"/>
    </row>
    <row r="280" spans="1:32" ht="13.5" thickBot="1">
      <c r="A280" s="82">
        <f>K272</f>
      </c>
      <c r="B280" s="171">
        <f>K273</f>
      </c>
      <c r="C280" s="176"/>
      <c r="D280" s="173"/>
      <c r="E280" s="85"/>
      <c r="F280" s="163"/>
      <c r="G280" s="85"/>
      <c r="H280" s="81"/>
      <c r="I280" s="187"/>
      <c r="J280" s="188">
        <v>2</v>
      </c>
      <c r="K280" s="187">
        <f>IF(D280&gt;E280,A280,IF(OR(D280=E280),"",B280))</f>
      </c>
      <c r="L280" s="188"/>
      <c r="M280" s="24"/>
      <c r="N280" s="20"/>
      <c r="P280" s="25"/>
      <c r="R280" s="21"/>
      <c r="V280" s="21"/>
      <c r="Z280" s="128"/>
      <c r="AA280" s="128"/>
      <c r="AB280" s="128"/>
      <c r="AC280" s="128"/>
      <c r="AD280" s="128"/>
      <c r="AE280" s="128"/>
      <c r="AF280" s="128"/>
    </row>
    <row r="281" spans="9:32" ht="12.75">
      <c r="I281" s="24"/>
      <c r="M281" s="24"/>
      <c r="N281" s="20"/>
      <c r="P281" s="25"/>
      <c r="R281" s="21"/>
      <c r="V281" s="21"/>
      <c r="Z281" s="128"/>
      <c r="AA281" s="128"/>
      <c r="AB281" s="128"/>
      <c r="AC281" s="128"/>
      <c r="AD281" s="128"/>
      <c r="AE281" s="128"/>
      <c r="AF281" s="128"/>
    </row>
    <row r="282" spans="9:32" ht="13.5" thickBot="1">
      <c r="I282" s="24"/>
      <c r="N282" s="20"/>
      <c r="P282" s="25"/>
      <c r="R282" s="21"/>
      <c r="V282" s="21"/>
      <c r="Z282" s="128"/>
      <c r="AA282" s="128"/>
      <c r="AB282" s="128"/>
      <c r="AC282" s="128"/>
      <c r="AD282" s="128"/>
      <c r="AE282" s="128"/>
      <c r="AF282" s="128"/>
    </row>
    <row r="283" spans="1:22" ht="20.25" thickBot="1">
      <c r="A283" s="97" t="s">
        <v>94</v>
      </c>
      <c r="B283" s="98"/>
      <c r="C283" s="98"/>
      <c r="D283" s="98"/>
      <c r="E283" s="98"/>
      <c r="F283" s="98"/>
      <c r="G283" s="98"/>
      <c r="H283" s="98"/>
      <c r="I283" s="98" t="s">
        <v>59</v>
      </c>
      <c r="J283" s="98"/>
      <c r="K283" s="98"/>
      <c r="L283" s="99"/>
      <c r="N283" s="20"/>
      <c r="P283" s="25"/>
      <c r="R283" s="21"/>
      <c r="V283" s="21"/>
    </row>
    <row r="284" spans="1:22" ht="13.5" thickBot="1">
      <c r="A284" s="72" t="s">
        <v>74</v>
      </c>
      <c r="B284" s="73" t="s">
        <v>74</v>
      </c>
      <c r="C284" s="169"/>
      <c r="D284" s="191" t="s">
        <v>11</v>
      </c>
      <c r="E284" s="192"/>
      <c r="F284" s="167" t="s">
        <v>105</v>
      </c>
      <c r="G284" s="168" t="s">
        <v>106</v>
      </c>
      <c r="H284" s="34"/>
      <c r="I284" s="191" t="s">
        <v>24</v>
      </c>
      <c r="J284" s="193"/>
      <c r="K284" s="191" t="s">
        <v>104</v>
      </c>
      <c r="L284" s="192"/>
      <c r="N284" s="20"/>
      <c r="P284" s="25"/>
      <c r="R284" s="21"/>
      <c r="V284" s="21"/>
    </row>
    <row r="285" spans="1:22" ht="12.75">
      <c r="A285" s="76">
        <f>K279</f>
      </c>
      <c r="B285" s="170">
        <f>K280</f>
      </c>
      <c r="C285" s="175"/>
      <c r="D285" s="172"/>
      <c r="E285" s="80"/>
      <c r="F285" s="165"/>
      <c r="G285" s="166"/>
      <c r="H285" s="81"/>
      <c r="I285" s="189"/>
      <c r="J285" s="190">
        <v>1</v>
      </c>
      <c r="K285" s="189">
        <f>IF(D285&gt;E285,A285,IF(OR(D285=E285),"",B285))</f>
      </c>
      <c r="L285" s="190"/>
      <c r="N285" s="20"/>
      <c r="P285" s="25"/>
      <c r="R285" s="21"/>
      <c r="V285" s="21"/>
    </row>
    <row r="286" spans="13:18" ht="12.75">
      <c r="M286" s="24"/>
      <c r="N286" s="20"/>
      <c r="P286" s="25"/>
      <c r="R286" s="21"/>
    </row>
    <row r="287" spans="13:18" ht="12.75">
      <c r="M287" s="24"/>
      <c r="N287" s="20"/>
      <c r="P287" s="25"/>
      <c r="R287" s="21"/>
    </row>
    <row r="292" ht="12.75">
      <c r="M292" s="24"/>
    </row>
    <row r="293" ht="12.75">
      <c r="M293" s="24"/>
    </row>
    <row r="294" ht="12.75">
      <c r="M294" s="24"/>
    </row>
    <row r="295" ht="12.75">
      <c r="M295" s="24"/>
    </row>
    <row r="296" ht="12.75">
      <c r="M296" s="24"/>
    </row>
    <row r="297" ht="12.75">
      <c r="M297" s="24"/>
    </row>
    <row r="298" ht="12.75">
      <c r="M298" s="24"/>
    </row>
    <row r="299" ht="12.75">
      <c r="M299" s="24"/>
    </row>
  </sheetData>
  <sheetProtection/>
  <mergeCells count="300">
    <mergeCell ref="D284:E284"/>
    <mergeCell ref="I284:J284"/>
    <mergeCell ref="K284:L284"/>
    <mergeCell ref="I285:J285"/>
    <mergeCell ref="K285:L285"/>
    <mergeCell ref="K36:L45"/>
    <mergeCell ref="I42:J42"/>
    <mergeCell ref="I43:J43"/>
    <mergeCell ref="I44:J44"/>
    <mergeCell ref="I45:J45"/>
    <mergeCell ref="D278:E278"/>
    <mergeCell ref="I278:J278"/>
    <mergeCell ref="K278:L278"/>
    <mergeCell ref="I279:J279"/>
    <mergeCell ref="K279:L279"/>
    <mergeCell ref="I280:J280"/>
    <mergeCell ref="K280:L280"/>
    <mergeCell ref="I272:J272"/>
    <mergeCell ref="K272:L272"/>
    <mergeCell ref="AD272:AE272"/>
    <mergeCell ref="I273:J273"/>
    <mergeCell ref="K273:L273"/>
    <mergeCell ref="I274:J274"/>
    <mergeCell ref="K274:L274"/>
    <mergeCell ref="D270:E270"/>
    <mergeCell ref="I270:J270"/>
    <mergeCell ref="K270:L270"/>
    <mergeCell ref="I271:J271"/>
    <mergeCell ref="K271:L271"/>
    <mergeCell ref="Z271:AF271"/>
    <mergeCell ref="I265:J265"/>
    <mergeCell ref="K265:L265"/>
    <mergeCell ref="Z265:AF265"/>
    <mergeCell ref="I266:J266"/>
    <mergeCell ref="K266:L266"/>
    <mergeCell ref="AD266:AE266"/>
    <mergeCell ref="I262:J262"/>
    <mergeCell ref="K262:L262"/>
    <mergeCell ref="I263:J263"/>
    <mergeCell ref="K263:L263"/>
    <mergeCell ref="I264:J264"/>
    <mergeCell ref="K264:L264"/>
    <mergeCell ref="I259:J259"/>
    <mergeCell ref="K259:L259"/>
    <mergeCell ref="I260:J260"/>
    <mergeCell ref="K260:L260"/>
    <mergeCell ref="I261:J261"/>
    <mergeCell ref="K261:L261"/>
    <mergeCell ref="I254:J254"/>
    <mergeCell ref="K254:L254"/>
    <mergeCell ref="Z257:AF257"/>
    <mergeCell ref="D258:E258"/>
    <mergeCell ref="I258:J258"/>
    <mergeCell ref="K258:L258"/>
    <mergeCell ref="AD258:AE258"/>
    <mergeCell ref="I251:J251"/>
    <mergeCell ref="K251:L251"/>
    <mergeCell ref="I252:J252"/>
    <mergeCell ref="K252:L252"/>
    <mergeCell ref="I253:J253"/>
    <mergeCell ref="K253:L253"/>
    <mergeCell ref="I248:J248"/>
    <mergeCell ref="K248:L248"/>
    <mergeCell ref="I249:J249"/>
    <mergeCell ref="K249:L249"/>
    <mergeCell ref="I250:J250"/>
    <mergeCell ref="K250:L250"/>
    <mergeCell ref="I245:J245"/>
    <mergeCell ref="K245:L245"/>
    <mergeCell ref="I246:J246"/>
    <mergeCell ref="K246:L246"/>
    <mergeCell ref="I247:J247"/>
    <mergeCell ref="K247:L247"/>
    <mergeCell ref="I242:J242"/>
    <mergeCell ref="K242:L242"/>
    <mergeCell ref="I243:J243"/>
    <mergeCell ref="K243:L243"/>
    <mergeCell ref="I244:J244"/>
    <mergeCell ref="K244:L244"/>
    <mergeCell ref="I239:J239"/>
    <mergeCell ref="K239:L239"/>
    <mergeCell ref="I240:J240"/>
    <mergeCell ref="K240:L240"/>
    <mergeCell ref="I241:J241"/>
    <mergeCell ref="K241:L241"/>
    <mergeCell ref="I232:J232"/>
    <mergeCell ref="K232:L232"/>
    <mergeCell ref="Z237:AF237"/>
    <mergeCell ref="D238:E238"/>
    <mergeCell ref="I238:J238"/>
    <mergeCell ref="K238:L238"/>
    <mergeCell ref="AD238:AE238"/>
    <mergeCell ref="I226:J226"/>
    <mergeCell ref="K226:L226"/>
    <mergeCell ref="I227:J227"/>
    <mergeCell ref="K227:L227"/>
    <mergeCell ref="Z230:AF230"/>
    <mergeCell ref="D231:E231"/>
    <mergeCell ref="I231:J231"/>
    <mergeCell ref="K231:L231"/>
    <mergeCell ref="AD231:AE231"/>
    <mergeCell ref="I221:J221"/>
    <mergeCell ref="K221:L221"/>
    <mergeCell ref="Z224:AF224"/>
    <mergeCell ref="D225:E225"/>
    <mergeCell ref="I225:J225"/>
    <mergeCell ref="K225:L225"/>
    <mergeCell ref="AD225:AE225"/>
    <mergeCell ref="I218:J218"/>
    <mergeCell ref="K218:L218"/>
    <mergeCell ref="I219:J219"/>
    <mergeCell ref="K219:L219"/>
    <mergeCell ref="I220:J220"/>
    <mergeCell ref="K220:L220"/>
    <mergeCell ref="I213:J213"/>
    <mergeCell ref="K213:L213"/>
    <mergeCell ref="Z216:AF216"/>
    <mergeCell ref="D217:E217"/>
    <mergeCell ref="I217:J217"/>
    <mergeCell ref="K217:L217"/>
    <mergeCell ref="AD217:AE217"/>
    <mergeCell ref="I210:J210"/>
    <mergeCell ref="K210:L210"/>
    <mergeCell ref="I211:J211"/>
    <mergeCell ref="K211:L211"/>
    <mergeCell ref="I212:J212"/>
    <mergeCell ref="K212:L212"/>
    <mergeCell ref="I207:J207"/>
    <mergeCell ref="K207:L207"/>
    <mergeCell ref="I208:J208"/>
    <mergeCell ref="K208:L208"/>
    <mergeCell ref="I209:J209"/>
    <mergeCell ref="K209:L209"/>
    <mergeCell ref="Z204:AF204"/>
    <mergeCell ref="D205:E205"/>
    <mergeCell ref="I205:J205"/>
    <mergeCell ref="K205:L205"/>
    <mergeCell ref="AD205:AE205"/>
    <mergeCell ref="I206:J206"/>
    <mergeCell ref="K206:L206"/>
    <mergeCell ref="I199:J199"/>
    <mergeCell ref="K199:L199"/>
    <mergeCell ref="I200:J200"/>
    <mergeCell ref="K200:L200"/>
    <mergeCell ref="I201:J201"/>
    <mergeCell ref="K201:L201"/>
    <mergeCell ref="I196:J196"/>
    <mergeCell ref="K196:L196"/>
    <mergeCell ref="I197:J197"/>
    <mergeCell ref="K197:L197"/>
    <mergeCell ref="I198:J198"/>
    <mergeCell ref="K198:L198"/>
    <mergeCell ref="I193:J193"/>
    <mergeCell ref="K193:L193"/>
    <mergeCell ref="I194:J194"/>
    <mergeCell ref="K194:L194"/>
    <mergeCell ref="I195:J195"/>
    <mergeCell ref="K195:L195"/>
    <mergeCell ref="I190:J190"/>
    <mergeCell ref="K190:L190"/>
    <mergeCell ref="I191:J191"/>
    <mergeCell ref="K191:L191"/>
    <mergeCell ref="I192:J192"/>
    <mergeCell ref="K192:L192"/>
    <mergeCell ref="I187:J187"/>
    <mergeCell ref="K187:L187"/>
    <mergeCell ref="I188:J188"/>
    <mergeCell ref="K188:L188"/>
    <mergeCell ref="I189:J189"/>
    <mergeCell ref="K189:L189"/>
    <mergeCell ref="Z184:AF184"/>
    <mergeCell ref="D185:E185"/>
    <mergeCell ref="I185:J185"/>
    <mergeCell ref="K185:L185"/>
    <mergeCell ref="AD185:AE185"/>
    <mergeCell ref="I186:J186"/>
    <mergeCell ref="K186:L186"/>
    <mergeCell ref="I173:J173"/>
    <mergeCell ref="K173:L178"/>
    <mergeCell ref="O168:U168"/>
    <mergeCell ref="I174:J174"/>
    <mergeCell ref="I175:J175"/>
    <mergeCell ref="I176:J176"/>
    <mergeCell ref="I177:J177"/>
    <mergeCell ref="I178:J178"/>
    <mergeCell ref="AD164:AE164"/>
    <mergeCell ref="D172:E172"/>
    <mergeCell ref="I172:J172"/>
    <mergeCell ref="K172:L172"/>
    <mergeCell ref="I154:J154"/>
    <mergeCell ref="K154:L159"/>
    <mergeCell ref="I155:J155"/>
    <mergeCell ref="I156:J156"/>
    <mergeCell ref="I157:J157"/>
    <mergeCell ref="I158:J158"/>
    <mergeCell ref="Z144:AF144"/>
    <mergeCell ref="I140:J140"/>
    <mergeCell ref="AD145:AE145"/>
    <mergeCell ref="O153:U153"/>
    <mergeCell ref="Z163:AF163"/>
    <mergeCell ref="I159:J159"/>
    <mergeCell ref="O137:U137"/>
    <mergeCell ref="D153:E153"/>
    <mergeCell ref="I153:J153"/>
    <mergeCell ref="K153:L153"/>
    <mergeCell ref="I135:J135"/>
    <mergeCell ref="K135:L140"/>
    <mergeCell ref="I136:J136"/>
    <mergeCell ref="I137:J137"/>
    <mergeCell ref="I138:J138"/>
    <mergeCell ref="I139:J139"/>
    <mergeCell ref="Z125:AF125"/>
    <mergeCell ref="I121:J121"/>
    <mergeCell ref="AD126:AE126"/>
    <mergeCell ref="O122:U122"/>
    <mergeCell ref="D134:E134"/>
    <mergeCell ref="I134:J134"/>
    <mergeCell ref="K134:L134"/>
    <mergeCell ref="I116:J116"/>
    <mergeCell ref="K116:L121"/>
    <mergeCell ref="I117:J117"/>
    <mergeCell ref="I118:J118"/>
    <mergeCell ref="I119:J119"/>
    <mergeCell ref="I120:J120"/>
    <mergeCell ref="Z106:AF106"/>
    <mergeCell ref="I102:J102"/>
    <mergeCell ref="AD107:AE107"/>
    <mergeCell ref="O107:U107"/>
    <mergeCell ref="D115:E115"/>
    <mergeCell ref="I115:J115"/>
    <mergeCell ref="K115:L115"/>
    <mergeCell ref="I97:J97"/>
    <mergeCell ref="K97:L102"/>
    <mergeCell ref="O92:U92"/>
    <mergeCell ref="I98:J98"/>
    <mergeCell ref="I99:J99"/>
    <mergeCell ref="I100:J100"/>
    <mergeCell ref="I101:J101"/>
    <mergeCell ref="AD88:AE88"/>
    <mergeCell ref="D96:E96"/>
    <mergeCell ref="I96:J96"/>
    <mergeCell ref="K96:L96"/>
    <mergeCell ref="I78:J78"/>
    <mergeCell ref="K78:L83"/>
    <mergeCell ref="I79:J79"/>
    <mergeCell ref="I80:J80"/>
    <mergeCell ref="I81:J81"/>
    <mergeCell ref="I82:J82"/>
    <mergeCell ref="Z68:AF68"/>
    <mergeCell ref="I64:J64"/>
    <mergeCell ref="AD69:AE69"/>
    <mergeCell ref="O77:U77"/>
    <mergeCell ref="Z87:AF87"/>
    <mergeCell ref="I83:J83"/>
    <mergeCell ref="O61:U61"/>
    <mergeCell ref="D77:E77"/>
    <mergeCell ref="I77:J77"/>
    <mergeCell ref="K77:L77"/>
    <mergeCell ref="I59:J59"/>
    <mergeCell ref="K59:L64"/>
    <mergeCell ref="I60:J60"/>
    <mergeCell ref="I61:J61"/>
    <mergeCell ref="I62:J62"/>
    <mergeCell ref="I63:J63"/>
    <mergeCell ref="I40:J40"/>
    <mergeCell ref="Z49:AF49"/>
    <mergeCell ref="I41:J41"/>
    <mergeCell ref="AD50:AE50"/>
    <mergeCell ref="O46:U46"/>
    <mergeCell ref="D58:E58"/>
    <mergeCell ref="I58:J58"/>
    <mergeCell ref="K58:L58"/>
    <mergeCell ref="AD26:AE26"/>
    <mergeCell ref="O31:U31"/>
    <mergeCell ref="D35:E35"/>
    <mergeCell ref="I35:J35"/>
    <mergeCell ref="K35:L35"/>
    <mergeCell ref="I36:J36"/>
    <mergeCell ref="I37:J37"/>
    <mergeCell ref="I38:J38"/>
    <mergeCell ref="I39:J39"/>
    <mergeCell ref="O16:U16"/>
    <mergeCell ref="I17:J17"/>
    <mergeCell ref="I18:J18"/>
    <mergeCell ref="I19:J19"/>
    <mergeCell ref="I20:J20"/>
    <mergeCell ref="Z25:AF25"/>
    <mergeCell ref="I12:J12"/>
    <mergeCell ref="K12:L21"/>
    <mergeCell ref="I13:J13"/>
    <mergeCell ref="I14:J14"/>
    <mergeCell ref="I15:J15"/>
    <mergeCell ref="I16:J16"/>
    <mergeCell ref="I21:J21"/>
    <mergeCell ref="O1:U1"/>
    <mergeCell ref="Z1:AF1"/>
    <mergeCell ref="AD2:AE2"/>
    <mergeCell ref="D11:E11"/>
    <mergeCell ref="I11:J11"/>
    <mergeCell ref="K11:L11"/>
  </mergeCells>
  <printOptions horizontalCentered="1"/>
  <pageMargins left="0.4330708661417323" right="0.31496062992125984" top="0.3937007874015748" bottom="0.4330708661417323" header="0.35433070866141736" footer="0.4330708661417323"/>
  <pageSetup horizontalDpi="300" verticalDpi="300" orientation="portrait" paperSize="9" scale="78" r:id="rId1"/>
  <rowBreaks count="2" manualBreakCount="2">
    <brk id="76" max="255" man="1"/>
    <brk id="152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4"/>
  <sheetViews>
    <sheetView zoomScale="70" zoomScaleNormal="70" zoomScaleSheetLayoutView="55" zoomScalePageLayoutView="0" workbookViewId="0" topLeftCell="B1">
      <selection activeCell="B189" sqref="A189:IV189"/>
    </sheetView>
  </sheetViews>
  <sheetFormatPr defaultColWidth="9.140625" defaultRowHeight="12.75"/>
  <cols>
    <col min="1" max="2" width="17.57421875" style="21" customWidth="1"/>
    <col min="3" max="3" width="4.00390625" style="21" customWidth="1"/>
    <col min="4" max="6" width="8.8515625" style="21" customWidth="1"/>
    <col min="7" max="8" width="8.8515625" style="24" customWidth="1"/>
    <col min="9" max="10" width="8.8515625" style="21" customWidth="1"/>
    <col min="11" max="11" width="5.421875" style="21" customWidth="1"/>
    <col min="12" max="12" width="12.7109375" style="21" customWidth="1"/>
    <col min="13" max="13" width="2.7109375" style="21" customWidth="1"/>
    <col min="14" max="14" width="9.140625" style="23" bestFit="1" customWidth="1"/>
    <col min="15" max="15" width="10.140625" style="21" bestFit="1" customWidth="1"/>
    <col min="16" max="16" width="10.8515625" style="21" bestFit="1" customWidth="1"/>
    <col min="17" max="18" width="20.8515625" style="25" customWidth="1"/>
    <col min="19" max="20" width="6.00390625" style="21" customWidth="1"/>
    <col min="21" max="21" width="20.8515625" style="21" customWidth="1"/>
    <col min="22" max="22" width="2.7109375" style="24" customWidth="1"/>
    <col min="23" max="23" width="2.421875" style="24" bestFit="1" customWidth="1"/>
    <col min="24" max="24" width="6.8515625" style="128" bestFit="1" customWidth="1"/>
    <col min="25" max="25" width="7.8515625" style="128" bestFit="1" customWidth="1"/>
    <col min="26" max="26" width="6.421875" style="141" bestFit="1" customWidth="1"/>
    <col min="27" max="27" width="5.421875" style="141" bestFit="1" customWidth="1"/>
    <col min="28" max="29" width="16.8515625" style="142" customWidth="1"/>
    <col min="30" max="31" width="9.421875" style="141" customWidth="1"/>
    <col min="32" max="32" width="18.7109375" style="141" customWidth="1"/>
    <col min="33" max="16384" width="9.140625" style="21" customWidth="1"/>
  </cols>
  <sheetData>
    <row r="1" spans="1:32" s="29" customFormat="1" ht="13.5" customHeight="1" thickBo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N1" s="1">
        <v>1</v>
      </c>
      <c r="O1" s="207" t="s">
        <v>79</v>
      </c>
      <c r="P1" s="208"/>
      <c r="Q1" s="208"/>
      <c r="R1" s="208"/>
      <c r="S1" s="208"/>
      <c r="T1" s="208"/>
      <c r="U1" s="209"/>
      <c r="W1" s="101" t="str">
        <f>IF(COUNTIF(X:X,X1)&gt;1,"X","")</f>
        <v>X</v>
      </c>
      <c r="X1" s="105"/>
      <c r="Y1" s="105"/>
      <c r="Z1" s="197" t="str">
        <f>"PARTITE "&amp;A1</f>
        <v>PARTITE GIRONE 1</v>
      </c>
      <c r="AA1" s="198"/>
      <c r="AB1" s="198"/>
      <c r="AC1" s="198"/>
      <c r="AD1" s="198"/>
      <c r="AE1" s="198"/>
      <c r="AF1" s="199"/>
    </row>
    <row r="2" spans="1:32" ht="13.5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N2" s="2" t="s">
        <v>80</v>
      </c>
      <c r="O2" s="3" t="s">
        <v>81</v>
      </c>
      <c r="P2" s="3" t="s">
        <v>82</v>
      </c>
      <c r="Q2" s="4" t="s">
        <v>83</v>
      </c>
      <c r="R2" s="4" t="s">
        <v>84</v>
      </c>
      <c r="S2" s="5" t="s">
        <v>85</v>
      </c>
      <c r="T2" s="5"/>
      <c r="U2" s="3" t="s">
        <v>24</v>
      </c>
      <c r="V2" s="21"/>
      <c r="W2" s="102"/>
      <c r="X2" s="106" t="s">
        <v>80</v>
      </c>
      <c r="Y2" s="106" t="s">
        <v>78</v>
      </c>
      <c r="Z2" s="106" t="s">
        <v>23</v>
      </c>
      <c r="AA2" s="106" t="s">
        <v>35</v>
      </c>
      <c r="AB2" s="107" t="s">
        <v>74</v>
      </c>
      <c r="AC2" s="107" t="s">
        <v>74</v>
      </c>
      <c r="AD2" s="205" t="s">
        <v>11</v>
      </c>
      <c r="AE2" s="206"/>
      <c r="AF2" s="106" t="s">
        <v>24</v>
      </c>
    </row>
    <row r="3" spans="1:32" ht="13.5" thickBot="1">
      <c r="A3" s="33"/>
      <c r="B3" s="34"/>
      <c r="C3" s="35"/>
      <c r="D3" s="35"/>
      <c r="E3" s="35"/>
      <c r="F3" s="35"/>
      <c r="G3" s="36"/>
      <c r="H3" s="36"/>
      <c r="I3" s="35"/>
      <c r="J3" s="35"/>
      <c r="K3" s="35"/>
      <c r="L3" s="37"/>
      <c r="N3" s="6">
        <f>N1+O3/100</f>
        <v>1.01</v>
      </c>
      <c r="O3" s="7">
        <v>1</v>
      </c>
      <c r="P3" s="8" t="str">
        <f aca="true" t="shared" si="0" ref="P3:P14">_xlfn.IFERROR(VLOOKUP(N3,$X:$AF,4,FALSE),"-")</f>
        <v>A</v>
      </c>
      <c r="Q3" s="8" t="str">
        <f aca="true" t="shared" si="1" ref="Q3:Q14">_xlfn.IFERROR(VLOOKUP(N3,$X:$AF,5,FALSE),"-")</f>
        <v>Longo</v>
      </c>
      <c r="R3" s="9" t="str">
        <f aca="true" t="shared" si="2" ref="R3:R14">_xlfn.IFERROR(VLOOKUP(N3,$X:$AF,6,FALSE),"-")</f>
        <v> La Torre C.</v>
      </c>
      <c r="S3" s="9">
        <f aca="true" t="shared" si="3" ref="S3:S14">_xlfn.IFERROR(VLOOKUP(N3,$X:$AF,7,FALSE),"-")</f>
        <v>0</v>
      </c>
      <c r="T3" s="9">
        <f aca="true" t="shared" si="4" ref="T3:T14">_xlfn.IFERROR(VLOOKUP(N3,$X:$AF,8,FALSE),"-")</f>
        <v>0</v>
      </c>
      <c r="U3" s="10" t="str">
        <f aca="true" t="shared" si="5" ref="U3:U14">_xlfn.IFERROR(VLOOKUP(N3,$X:$AF,9,FALSE),"-")</f>
        <v>Magrì</v>
      </c>
      <c r="V3" s="21"/>
      <c r="W3" s="102">
        <f aca="true" t="shared" si="6" ref="W3:W12">IF(COUNTIF(X$1:X$65536,X3)&gt;1,"X","")</f>
      </c>
      <c r="X3" s="108">
        <f aca="true" t="shared" si="7" ref="X3:X8">Y3+Z3/100</f>
        <v>1.01</v>
      </c>
      <c r="Y3" s="109">
        <v>1</v>
      </c>
      <c r="Z3" s="109">
        <v>1</v>
      </c>
      <c r="AA3" s="110" t="s">
        <v>36</v>
      </c>
      <c r="AB3" s="111" t="str">
        <f aca="true" t="shared" si="8" ref="AB3:AC12">A12</f>
        <v>Longo</v>
      </c>
      <c r="AC3" s="112" t="str">
        <f t="shared" si="8"/>
        <v> La Torre C.</v>
      </c>
      <c r="AD3" s="113"/>
      <c r="AE3" s="114"/>
      <c r="AF3" s="115" t="str">
        <f>B29</f>
        <v>Magrì</v>
      </c>
    </row>
    <row r="4" spans="1:32" ht="13.5" thickBot="1">
      <c r="A4" s="33"/>
      <c r="B4" s="38" t="s">
        <v>74</v>
      </c>
      <c r="C4" s="39" t="s">
        <v>1</v>
      </c>
      <c r="D4" s="40" t="s">
        <v>2</v>
      </c>
      <c r="E4" s="40" t="s">
        <v>3</v>
      </c>
      <c r="F4" s="41" t="s">
        <v>4</v>
      </c>
      <c r="G4" s="41" t="s">
        <v>5</v>
      </c>
      <c r="H4" s="41" t="s">
        <v>6</v>
      </c>
      <c r="I4" s="40" t="s">
        <v>7</v>
      </c>
      <c r="J4" s="42" t="s">
        <v>8</v>
      </c>
      <c r="K4" s="43"/>
      <c r="L4" s="38" t="s">
        <v>99</v>
      </c>
      <c r="N4" s="11">
        <f>N1+O4/100</f>
        <v>1.02</v>
      </c>
      <c r="O4" s="12">
        <v>2</v>
      </c>
      <c r="P4" s="13" t="str">
        <f t="shared" si="0"/>
        <v>A</v>
      </c>
      <c r="Q4" s="13" t="str">
        <f t="shared" si="1"/>
        <v>Giliberto</v>
      </c>
      <c r="R4" s="13" t="str">
        <f t="shared" si="2"/>
        <v>Calabrò S.</v>
      </c>
      <c r="S4" s="13">
        <f t="shared" si="3"/>
        <v>0</v>
      </c>
      <c r="T4" s="13">
        <f t="shared" si="4"/>
        <v>0</v>
      </c>
      <c r="U4" s="14" t="str">
        <f t="shared" si="5"/>
        <v> Squaddara G.</v>
      </c>
      <c r="V4" s="21"/>
      <c r="W4" s="102">
        <f t="shared" si="6"/>
      </c>
      <c r="X4" s="116">
        <f t="shared" si="7"/>
        <v>1.02</v>
      </c>
      <c r="Y4" s="117">
        <v>1</v>
      </c>
      <c r="Z4" s="117">
        <v>2</v>
      </c>
      <c r="AA4" s="118" t="s">
        <v>36</v>
      </c>
      <c r="AB4" s="119" t="str">
        <f t="shared" si="8"/>
        <v>Giliberto</v>
      </c>
      <c r="AC4" s="120" t="str">
        <f t="shared" si="8"/>
        <v>Calabrò S.</v>
      </c>
      <c r="AD4" s="121"/>
      <c r="AE4" s="122"/>
      <c r="AF4" s="123" t="str">
        <f>B32</f>
        <v> Squaddara G.</v>
      </c>
    </row>
    <row r="5" spans="1:32" ht="12.75">
      <c r="A5" s="44">
        <f>C5*1000+J5*50+H5+0.9</f>
        <v>4000.9</v>
      </c>
      <c r="B5" s="45" t="str">
        <f>Player!A1</f>
        <v>Longo</v>
      </c>
      <c r="C5" s="46">
        <f>3*E5+F5</f>
        <v>4</v>
      </c>
      <c r="D5" s="47">
        <f>SUM(E5:G5)</f>
        <v>4</v>
      </c>
      <c r="E5" s="47">
        <f>SUM(F12+F14+F17+F19)</f>
        <v>0</v>
      </c>
      <c r="F5" s="48">
        <f>SUM(G12+G14+G17+G19)</f>
        <v>4</v>
      </c>
      <c r="G5" s="48">
        <f>SUM(H12+H14+H17+H19)</f>
        <v>0</v>
      </c>
      <c r="H5" s="48">
        <f>SUM(D12+D14+D17+D19)</f>
        <v>0</v>
      </c>
      <c r="I5" s="47">
        <f>SUM(E12+E14+E17+E19)</f>
        <v>0</v>
      </c>
      <c r="J5" s="49">
        <f>H5-I5</f>
        <v>0</v>
      </c>
      <c r="K5" s="50" t="s">
        <v>9</v>
      </c>
      <c r="L5" s="51" t="str">
        <f>IF(SUM(A5:A9)=20003.9,K5,VLOOKUP(LARGE($A$5:$A$9,1),A5:B9,2,FALSE))</f>
        <v>1A</v>
      </c>
      <c r="N5" s="11">
        <f>N1+O5/100</f>
        <v>1.03</v>
      </c>
      <c r="O5" s="12">
        <v>3</v>
      </c>
      <c r="P5" s="13" t="str">
        <f t="shared" si="0"/>
        <v>C</v>
      </c>
      <c r="Q5" s="13" t="str">
        <f t="shared" si="1"/>
        <v>Natoli C.</v>
      </c>
      <c r="R5" s="13" t="str">
        <f t="shared" si="2"/>
        <v>Bagnato</v>
      </c>
      <c r="S5" s="13">
        <f t="shared" si="3"/>
        <v>0</v>
      </c>
      <c r="T5" s="13">
        <f t="shared" si="4"/>
        <v>0</v>
      </c>
      <c r="U5" s="14" t="str">
        <f t="shared" si="5"/>
        <v>Russo</v>
      </c>
      <c r="V5" s="21"/>
      <c r="W5" s="102">
        <f t="shared" si="6"/>
      </c>
      <c r="X5" s="108">
        <f t="shared" si="7"/>
        <v>3.01</v>
      </c>
      <c r="Y5" s="109">
        <v>3</v>
      </c>
      <c r="Z5" s="109">
        <v>1</v>
      </c>
      <c r="AA5" s="110" t="s">
        <v>36</v>
      </c>
      <c r="AB5" s="111" t="str">
        <f t="shared" si="8"/>
        <v>Longo</v>
      </c>
      <c r="AC5" s="112" t="str">
        <f t="shared" si="8"/>
        <v>Player 37</v>
      </c>
      <c r="AD5" s="113"/>
      <c r="AE5" s="114"/>
      <c r="AF5" s="115" t="str">
        <f>B30</f>
        <v>Corso A.</v>
      </c>
    </row>
    <row r="6" spans="1:32" ht="13.5" thickBot="1">
      <c r="A6" s="44">
        <f>C6*1000+J6*50+H6+0.8</f>
        <v>4000.8</v>
      </c>
      <c r="B6" s="52" t="str">
        <f>Player!A18</f>
        <v> La Torre C.</v>
      </c>
      <c r="C6" s="53">
        <f>3*E6+F6</f>
        <v>4</v>
      </c>
      <c r="D6" s="54">
        <f>SUM(E6:G6)</f>
        <v>4</v>
      </c>
      <c r="E6" s="54">
        <f>SUM(H12+F15+F18+F21)</f>
        <v>0</v>
      </c>
      <c r="F6" s="55">
        <f>SUM(G12+G15+G18+G21)</f>
        <v>4</v>
      </c>
      <c r="G6" s="55">
        <f>SUM(F12+H15+H18+H21)</f>
        <v>0</v>
      </c>
      <c r="H6" s="55">
        <f>SUM(E12+D15+D18+D21)</f>
        <v>0</v>
      </c>
      <c r="I6" s="55">
        <f>SUM(D12+E15+E18+E21)</f>
        <v>0</v>
      </c>
      <c r="J6" s="56">
        <f>H6-I6</f>
        <v>0</v>
      </c>
      <c r="K6" s="50" t="s">
        <v>10</v>
      </c>
      <c r="L6" s="51" t="str">
        <f>IF(SUM(A5:A9)=20003.9,K6,VLOOKUP(LARGE($A$5:$A$9,1),A5:B9,2,FALSE))</f>
        <v>1B</v>
      </c>
      <c r="N6" s="11">
        <f>N1+O6/100</f>
        <v>1.04</v>
      </c>
      <c r="O6" s="12">
        <v>4</v>
      </c>
      <c r="P6" s="13" t="str">
        <f t="shared" si="0"/>
        <v>C</v>
      </c>
      <c r="Q6" s="13" t="str">
        <f t="shared" si="1"/>
        <v> Torre</v>
      </c>
      <c r="R6" s="13" t="str">
        <f t="shared" si="2"/>
        <v> Frollo</v>
      </c>
      <c r="S6" s="13">
        <f t="shared" si="3"/>
        <v>0</v>
      </c>
      <c r="T6" s="13">
        <f t="shared" si="4"/>
        <v>0</v>
      </c>
      <c r="U6" s="14" t="str">
        <f t="shared" si="5"/>
        <v> Riccobene</v>
      </c>
      <c r="V6" s="21"/>
      <c r="W6" s="102">
        <f t="shared" si="6"/>
      </c>
      <c r="X6" s="116">
        <f t="shared" si="7"/>
        <v>3.02</v>
      </c>
      <c r="Y6" s="117">
        <v>3</v>
      </c>
      <c r="Z6" s="117">
        <v>2</v>
      </c>
      <c r="AA6" s="118" t="s">
        <v>36</v>
      </c>
      <c r="AB6" s="119" t="str">
        <f t="shared" si="8"/>
        <v> La Torre C.</v>
      </c>
      <c r="AC6" s="120" t="str">
        <f t="shared" si="8"/>
        <v>Giliberto</v>
      </c>
      <c r="AD6" s="121"/>
      <c r="AE6" s="122"/>
      <c r="AF6" s="123" t="str">
        <f>B31</f>
        <v>Diletti</v>
      </c>
    </row>
    <row r="7" spans="1:32" ht="12.75">
      <c r="A7" s="44">
        <f>C7*1000+J7*50+H7+0.7</f>
        <v>4000.7</v>
      </c>
      <c r="B7" s="52" t="str">
        <f>Player!A19</f>
        <v>Giliberto</v>
      </c>
      <c r="C7" s="53">
        <f>3*E7+F7</f>
        <v>4</v>
      </c>
      <c r="D7" s="54">
        <f>SUM(E7:G7)</f>
        <v>4</v>
      </c>
      <c r="E7" s="54">
        <f>SUM(F13+H15+H17+F20)</f>
        <v>0</v>
      </c>
      <c r="F7" s="55">
        <f>SUM(G13+G15+G17+G20)</f>
        <v>4</v>
      </c>
      <c r="G7" s="55">
        <f>SUM(H13+F15+F17+H20)</f>
        <v>0</v>
      </c>
      <c r="H7" s="55">
        <f>SUM(D13+E15+E17+D20)</f>
        <v>0</v>
      </c>
      <c r="I7" s="55">
        <f>SUM(E13+D15+D17+E20)</f>
        <v>0</v>
      </c>
      <c r="J7" s="56">
        <f>H7-I7</f>
        <v>0</v>
      </c>
      <c r="K7" s="50" t="s">
        <v>25</v>
      </c>
      <c r="L7" s="51" t="str">
        <f>IF(SUM(A5:A9)=20003.9,K7,VLOOKUP(LARGE($A$5:$A$9,1),A5:B9,2,FALSE))</f>
        <v>1C</v>
      </c>
      <c r="N7" s="11">
        <f>N1+O7/100</f>
        <v>1.05</v>
      </c>
      <c r="O7" s="12">
        <v>5</v>
      </c>
      <c r="P7" s="13" t="str">
        <f t="shared" si="0"/>
        <v>E</v>
      </c>
      <c r="Q7" s="13" t="str">
        <f t="shared" si="1"/>
        <v>Murabito</v>
      </c>
      <c r="R7" s="13" t="str">
        <f t="shared" si="2"/>
        <v>Lo Cascio Gius.</v>
      </c>
      <c r="S7" s="13">
        <f t="shared" si="3"/>
        <v>0</v>
      </c>
      <c r="T7" s="13">
        <f t="shared" si="4"/>
        <v>0</v>
      </c>
      <c r="U7" s="14" t="str">
        <f t="shared" si="5"/>
        <v>Lo Presti A.</v>
      </c>
      <c r="V7" s="21"/>
      <c r="W7" s="102">
        <f t="shared" si="6"/>
      </c>
      <c r="X7" s="108">
        <f t="shared" si="7"/>
        <v>4.11</v>
      </c>
      <c r="Y7" s="109">
        <v>4</v>
      </c>
      <c r="Z7" s="109">
        <v>11</v>
      </c>
      <c r="AA7" s="110" t="s">
        <v>36</v>
      </c>
      <c r="AB7" s="111" t="str">
        <f t="shared" si="8"/>
        <v>Calabrò S.</v>
      </c>
      <c r="AC7" s="112" t="str">
        <f t="shared" si="8"/>
        <v>Player 37</v>
      </c>
      <c r="AD7" s="113"/>
      <c r="AE7" s="114"/>
      <c r="AF7" s="115" t="str">
        <f>B32</f>
        <v> Squaddara G.</v>
      </c>
    </row>
    <row r="8" spans="1:32" ht="13.5" thickBot="1">
      <c r="A8" s="44">
        <f>C8*1000+J8*50+H8+0.6</f>
        <v>4000.6</v>
      </c>
      <c r="B8" s="52" t="str">
        <f>Player!A36</f>
        <v>Calabrò S.</v>
      </c>
      <c r="C8" s="53">
        <f>3*E8+F8</f>
        <v>4</v>
      </c>
      <c r="D8" s="54">
        <f>SUM(E8:G8)</f>
        <v>4</v>
      </c>
      <c r="E8" s="54">
        <f>SUM(H13+F16+H19+H21)</f>
        <v>0</v>
      </c>
      <c r="F8" s="55">
        <f>SUM(G13+G16+G19+G21)</f>
        <v>4</v>
      </c>
      <c r="G8" s="55">
        <f>SUM(F13+H16+F19+F21)</f>
        <v>0</v>
      </c>
      <c r="H8" s="55">
        <f>SUM(E13+D16+E19+E21)</f>
        <v>0</v>
      </c>
      <c r="I8" s="55">
        <f>SUM(D13+E16+D19+D21)</f>
        <v>0</v>
      </c>
      <c r="J8" s="56">
        <f>H8-I8</f>
        <v>0</v>
      </c>
      <c r="K8" s="50" t="s">
        <v>52</v>
      </c>
      <c r="L8" s="51" t="str">
        <f>IF(SUM(A5:A9)=20003.9,K8,VLOOKUP(LARGE($A$5:$A$9,1),A5:B9,2,FALSE))</f>
        <v>1D</v>
      </c>
      <c r="N8" s="11">
        <f>N1+O8/100</f>
        <v>1.06</v>
      </c>
      <c r="O8" s="12">
        <v>6</v>
      </c>
      <c r="P8" s="13" t="str">
        <f t="shared" si="0"/>
        <v>E</v>
      </c>
      <c r="Q8" s="13" t="str">
        <f t="shared" si="1"/>
        <v>Currò S.</v>
      </c>
      <c r="R8" s="13" t="str">
        <f t="shared" si="2"/>
        <v> Ielapi P.</v>
      </c>
      <c r="S8" s="13">
        <f t="shared" si="3"/>
        <v>0</v>
      </c>
      <c r="T8" s="13">
        <f t="shared" si="4"/>
        <v>0</v>
      </c>
      <c r="U8" s="14" t="str">
        <f t="shared" si="5"/>
        <v> Pisasale</v>
      </c>
      <c r="V8" s="21"/>
      <c r="W8" s="103">
        <f t="shared" si="6"/>
      </c>
      <c r="X8" s="116">
        <f t="shared" si="7"/>
        <v>4.12</v>
      </c>
      <c r="Y8" s="117">
        <v>4</v>
      </c>
      <c r="Z8" s="117">
        <v>12</v>
      </c>
      <c r="AA8" s="118" t="s">
        <v>36</v>
      </c>
      <c r="AB8" s="119" t="str">
        <f t="shared" si="8"/>
        <v>Longo</v>
      </c>
      <c r="AC8" s="120" t="str">
        <f t="shared" si="8"/>
        <v>Giliberto</v>
      </c>
      <c r="AD8" s="121"/>
      <c r="AE8" s="122"/>
      <c r="AF8" s="123" t="str">
        <f>B31</f>
        <v>Diletti</v>
      </c>
    </row>
    <row r="9" spans="1:32" s="71" customFormat="1" ht="13.5" thickBot="1">
      <c r="A9" s="44">
        <f>C9*1000+J9*50+H9+0.9</f>
        <v>4000.9</v>
      </c>
      <c r="B9" s="57" t="str">
        <f>Player!A37</f>
        <v>Player 37</v>
      </c>
      <c r="C9" s="58">
        <f>3*E9+F9</f>
        <v>4</v>
      </c>
      <c r="D9" s="59">
        <f>SUM(E9:G9)</f>
        <v>4</v>
      </c>
      <c r="E9" s="59">
        <f>SUM(H14+H16+H18+H20)</f>
        <v>0</v>
      </c>
      <c r="F9" s="59">
        <f>SUM(G14+G16+G18+G20)</f>
        <v>4</v>
      </c>
      <c r="G9" s="60">
        <f>SUM(F14+F16+F18+F20)</f>
        <v>0</v>
      </c>
      <c r="H9" s="60">
        <f>SUM(E14+E16+E18+E20)</f>
        <v>0</v>
      </c>
      <c r="I9" s="60">
        <f>SUM(D14+D16+D18+D20)</f>
        <v>0</v>
      </c>
      <c r="J9" s="61">
        <f>H9-I9</f>
        <v>0</v>
      </c>
      <c r="K9" s="62" t="s">
        <v>102</v>
      </c>
      <c r="L9" s="63" t="str">
        <f>IF(SUM(A5:A9)=20003.9,K9,VLOOKUP(LARGE($A$5:$A$9,1),A5:B9,2,FALSE))</f>
        <v>1E</v>
      </c>
      <c r="M9" s="92"/>
      <c r="N9" s="11">
        <f>N1+O9/100</f>
        <v>1.07</v>
      </c>
      <c r="O9" s="15">
        <v>7</v>
      </c>
      <c r="P9" s="13" t="str">
        <f t="shared" si="0"/>
        <v>G</v>
      </c>
      <c r="Q9" s="13" t="str">
        <f t="shared" si="1"/>
        <v>Gissara C.</v>
      </c>
      <c r="R9" s="13" t="str">
        <f t="shared" si="2"/>
        <v>Sciacca</v>
      </c>
      <c r="S9" s="13">
        <f t="shared" si="3"/>
        <v>0</v>
      </c>
      <c r="T9" s="13">
        <f t="shared" si="4"/>
        <v>0</v>
      </c>
      <c r="U9" s="14" t="str">
        <f t="shared" si="5"/>
        <v>Cortese</v>
      </c>
      <c r="W9" s="102">
        <f t="shared" si="6"/>
      </c>
      <c r="X9" s="108">
        <f>Y9+Z9/100</f>
        <v>5.01</v>
      </c>
      <c r="Y9" s="109">
        <v>5</v>
      </c>
      <c r="Z9" s="109">
        <v>1</v>
      </c>
      <c r="AA9" s="110" t="s">
        <v>36</v>
      </c>
      <c r="AB9" s="111" t="str">
        <f t="shared" si="8"/>
        <v> La Torre C.</v>
      </c>
      <c r="AC9" s="112" t="str">
        <f t="shared" si="8"/>
        <v>Player 37</v>
      </c>
      <c r="AD9" s="113"/>
      <c r="AE9" s="114"/>
      <c r="AF9" s="115" t="str">
        <f>B36</f>
        <v>Corso A.</v>
      </c>
    </row>
    <row r="10" spans="1:32" ht="13.5" thickBot="1">
      <c r="A10" s="151"/>
      <c r="B10" s="152"/>
      <c r="C10" s="153"/>
      <c r="D10" s="153"/>
      <c r="E10" s="153"/>
      <c r="F10" s="154"/>
      <c r="G10" s="154"/>
      <c r="H10" s="155"/>
      <c r="I10" s="153"/>
      <c r="J10" s="153"/>
      <c r="K10" s="69"/>
      <c r="L10" s="70"/>
      <c r="M10" s="71"/>
      <c r="N10" s="11">
        <f>N1+O10/100</f>
        <v>1.08</v>
      </c>
      <c r="O10" s="12">
        <v>8</v>
      </c>
      <c r="P10" s="13" t="str">
        <f t="shared" si="0"/>
        <v>G</v>
      </c>
      <c r="Q10" s="13" t="str">
        <f t="shared" si="1"/>
        <v>Squaddara F.</v>
      </c>
      <c r="R10" s="13" t="str">
        <f t="shared" si="2"/>
        <v> Trimboli</v>
      </c>
      <c r="S10" s="13">
        <f t="shared" si="3"/>
        <v>0</v>
      </c>
      <c r="T10" s="13">
        <f t="shared" si="4"/>
        <v>0</v>
      </c>
      <c r="U10" s="14" t="str">
        <f t="shared" si="5"/>
        <v>Lo Presti R.</v>
      </c>
      <c r="V10" s="21"/>
      <c r="W10" s="102">
        <f t="shared" si="6"/>
      </c>
      <c r="X10" s="116">
        <f>Y10+Z10/100</f>
        <v>5.02</v>
      </c>
      <c r="Y10" s="117">
        <v>5</v>
      </c>
      <c r="Z10" s="117">
        <v>2</v>
      </c>
      <c r="AA10" s="118" t="s">
        <v>36</v>
      </c>
      <c r="AB10" s="119" t="str">
        <f t="shared" si="8"/>
        <v>Longo</v>
      </c>
      <c r="AC10" s="120" t="str">
        <f t="shared" si="8"/>
        <v>Calabrò S.</v>
      </c>
      <c r="AD10" s="121"/>
      <c r="AE10" s="122"/>
      <c r="AF10" s="123" t="str">
        <f>B39</f>
        <v>Diletti</v>
      </c>
    </row>
    <row r="11" spans="1:32" ht="13.5" thickBot="1">
      <c r="A11" s="72"/>
      <c r="B11" s="73"/>
      <c r="C11" s="169"/>
      <c r="D11" s="191" t="s">
        <v>11</v>
      </c>
      <c r="E11" s="192"/>
      <c r="F11" s="34"/>
      <c r="G11" s="75"/>
      <c r="H11" s="34"/>
      <c r="I11" s="191" t="s">
        <v>24</v>
      </c>
      <c r="J11" s="193"/>
      <c r="K11" s="191"/>
      <c r="L11" s="192"/>
      <c r="N11" s="11">
        <f>N1+O11/100</f>
        <v>1.09</v>
      </c>
      <c r="O11" s="12">
        <v>9</v>
      </c>
      <c r="P11" s="13" t="str">
        <f t="shared" si="0"/>
        <v>I</v>
      </c>
      <c r="Q11" s="13" t="str">
        <f t="shared" si="1"/>
        <v>Buttitta</v>
      </c>
      <c r="R11" s="13" t="str">
        <f t="shared" si="2"/>
        <v>Natoli A.</v>
      </c>
      <c r="S11" s="13">
        <f t="shared" si="3"/>
        <v>0</v>
      </c>
      <c r="T11" s="13">
        <f t="shared" si="4"/>
        <v>0</v>
      </c>
      <c r="U11" s="14" t="str">
        <f t="shared" si="5"/>
        <v>-</v>
      </c>
      <c r="V11" s="21"/>
      <c r="W11" s="102">
        <f t="shared" si="6"/>
      </c>
      <c r="X11" s="108">
        <f>Y11+Z11/100</f>
        <v>6.01</v>
      </c>
      <c r="Y11" s="109">
        <v>6</v>
      </c>
      <c r="Z11" s="109">
        <v>1</v>
      </c>
      <c r="AA11" s="110" t="s">
        <v>36</v>
      </c>
      <c r="AB11" s="111" t="str">
        <f t="shared" si="8"/>
        <v>Giliberto</v>
      </c>
      <c r="AC11" s="112" t="str">
        <f t="shared" si="8"/>
        <v>Player 37</v>
      </c>
      <c r="AD11" s="113"/>
      <c r="AE11" s="114"/>
      <c r="AF11" s="115" t="str">
        <f>B37</f>
        <v> Squaddara G.</v>
      </c>
    </row>
    <row r="12" spans="1:32" ht="13.5" thickBot="1">
      <c r="A12" s="76" t="str">
        <f>B5</f>
        <v>Longo</v>
      </c>
      <c r="B12" s="77" t="str">
        <f>B6</f>
        <v> La Torre C.</v>
      </c>
      <c r="C12" s="156"/>
      <c r="D12" s="79">
        <f>AD3</f>
        <v>0</v>
      </c>
      <c r="E12" s="80">
        <f aca="true" t="shared" si="9" ref="E12:E21">AE3</f>
        <v>0</v>
      </c>
      <c r="F12" s="158">
        <f aca="true" t="shared" si="10" ref="F12:F17">IF(D12&gt;E12,1,0)</f>
        <v>0</v>
      </c>
      <c r="G12" s="158">
        <f aca="true" t="shared" si="11" ref="G12:G17">IF(D12=E12,1,0)</f>
        <v>1</v>
      </c>
      <c r="H12" s="158">
        <f aca="true" t="shared" si="12" ref="H12:H17">IF(D12&lt;E12,1,0)</f>
        <v>0</v>
      </c>
      <c r="I12" s="189" t="str">
        <f>AF3</f>
        <v>Magrì</v>
      </c>
      <c r="J12" s="190"/>
      <c r="K12" s="212"/>
      <c r="L12" s="213"/>
      <c r="N12" s="11">
        <f>N1+O12/100</f>
        <v>1.1</v>
      </c>
      <c r="O12" s="12">
        <v>10</v>
      </c>
      <c r="P12" s="13" t="str">
        <f t="shared" si="0"/>
        <v>I</v>
      </c>
      <c r="Q12" s="13" t="str">
        <f t="shared" si="1"/>
        <v>Chiara</v>
      </c>
      <c r="R12" s="13" t="str">
        <f t="shared" si="2"/>
        <v>Natoli R.</v>
      </c>
      <c r="S12" s="13">
        <f t="shared" si="3"/>
        <v>0</v>
      </c>
      <c r="T12" s="13">
        <f t="shared" si="4"/>
        <v>0</v>
      </c>
      <c r="U12" s="14" t="str">
        <f t="shared" si="5"/>
        <v>-</v>
      </c>
      <c r="V12" s="21"/>
      <c r="W12" s="102">
        <f t="shared" si="6"/>
      </c>
      <c r="X12" s="116">
        <f>Y12+Z12/100</f>
        <v>6.02</v>
      </c>
      <c r="Y12" s="117">
        <v>6</v>
      </c>
      <c r="Z12" s="117">
        <v>2</v>
      </c>
      <c r="AA12" s="118" t="s">
        <v>36</v>
      </c>
      <c r="AB12" s="119" t="str">
        <f t="shared" si="8"/>
        <v> La Torre C.</v>
      </c>
      <c r="AC12" s="120" t="str">
        <f t="shared" si="8"/>
        <v>Calabrò S.</v>
      </c>
      <c r="AD12" s="121"/>
      <c r="AE12" s="122"/>
      <c r="AF12" s="123" t="str">
        <f>B38</f>
        <v>Player 38</v>
      </c>
    </row>
    <row r="13" spans="1:32" ht="13.5" thickBot="1">
      <c r="A13" s="82" t="str">
        <f>B7</f>
        <v>Giliberto</v>
      </c>
      <c r="B13" s="83" t="str">
        <f>B8</f>
        <v>Calabrò S.</v>
      </c>
      <c r="C13" s="159"/>
      <c r="D13" s="58">
        <f aca="true" t="shared" si="13" ref="D13:D21">AD4</f>
        <v>0</v>
      </c>
      <c r="E13" s="85">
        <f t="shared" si="9"/>
        <v>0</v>
      </c>
      <c r="F13" s="158">
        <f t="shared" si="10"/>
        <v>0</v>
      </c>
      <c r="G13" s="158">
        <f t="shared" si="11"/>
        <v>1</v>
      </c>
      <c r="H13" s="158">
        <f t="shared" si="12"/>
        <v>0</v>
      </c>
      <c r="I13" s="187" t="str">
        <f aca="true" t="shared" si="14" ref="I13:I21">AF4</f>
        <v> Squaddara G.</v>
      </c>
      <c r="J13" s="188"/>
      <c r="K13" s="214"/>
      <c r="L13" s="215"/>
      <c r="N13" s="11">
        <f>N1+O13/100</f>
        <v>1.11</v>
      </c>
      <c r="O13" s="15">
        <v>11</v>
      </c>
      <c r="P13" s="13" t="str">
        <f t="shared" si="0"/>
        <v>B</v>
      </c>
      <c r="Q13" s="13" t="str">
        <f t="shared" si="1"/>
        <v>Magrì</v>
      </c>
      <c r="R13" s="13" t="str">
        <f t="shared" si="2"/>
        <v>Corso A.</v>
      </c>
      <c r="S13" s="13">
        <f t="shared" si="3"/>
        <v>0</v>
      </c>
      <c r="T13" s="13">
        <f t="shared" si="4"/>
        <v>0</v>
      </c>
      <c r="U13" s="14" t="str">
        <f t="shared" si="5"/>
        <v>Longo</v>
      </c>
      <c r="V13" s="21"/>
      <c r="W13" s="21"/>
      <c r="Z13" s="125"/>
      <c r="AA13" s="125"/>
      <c r="AB13" s="126"/>
      <c r="AC13" s="126"/>
      <c r="AD13" s="127"/>
      <c r="AE13" s="127"/>
      <c r="AF13" s="126"/>
    </row>
    <row r="14" spans="1:32" ht="13.5" thickBot="1">
      <c r="A14" s="76" t="str">
        <f>B5</f>
        <v>Longo</v>
      </c>
      <c r="B14" s="77" t="str">
        <f>B9</f>
        <v>Player 37</v>
      </c>
      <c r="C14" s="156"/>
      <c r="D14" s="46">
        <f t="shared" si="13"/>
        <v>0</v>
      </c>
      <c r="E14" s="157">
        <f t="shared" si="9"/>
        <v>0</v>
      </c>
      <c r="F14" s="158">
        <f t="shared" si="10"/>
        <v>0</v>
      </c>
      <c r="G14" s="158">
        <f t="shared" si="11"/>
        <v>1</v>
      </c>
      <c r="H14" s="158">
        <f t="shared" si="12"/>
        <v>0</v>
      </c>
      <c r="I14" s="194" t="str">
        <f t="shared" si="14"/>
        <v>Corso A.</v>
      </c>
      <c r="J14" s="195"/>
      <c r="K14" s="214"/>
      <c r="L14" s="215"/>
      <c r="N14" s="16">
        <f>N1+O14/100</f>
        <v>1.12</v>
      </c>
      <c r="O14" s="17">
        <v>12</v>
      </c>
      <c r="P14" s="18" t="str">
        <f t="shared" si="0"/>
        <v>B</v>
      </c>
      <c r="Q14" s="18" t="str">
        <f t="shared" si="1"/>
        <v>Diletti</v>
      </c>
      <c r="R14" s="18" t="str">
        <f t="shared" si="2"/>
        <v> Squaddara G.</v>
      </c>
      <c r="S14" s="18">
        <f t="shared" si="3"/>
        <v>0</v>
      </c>
      <c r="T14" s="18">
        <f t="shared" si="4"/>
        <v>0</v>
      </c>
      <c r="U14" s="19" t="str">
        <f t="shared" si="5"/>
        <v>Calabrò S.</v>
      </c>
      <c r="V14" s="21"/>
      <c r="W14" s="21"/>
      <c r="Z14" s="125"/>
      <c r="AA14" s="125"/>
      <c r="AB14" s="126"/>
      <c r="AC14" s="126"/>
      <c r="AD14" s="127"/>
      <c r="AE14" s="127"/>
      <c r="AF14" s="126"/>
    </row>
    <row r="15" spans="1:32" ht="13.5" thickBot="1">
      <c r="A15" s="82" t="str">
        <f>B6</f>
        <v> La Torre C.</v>
      </c>
      <c r="B15" s="83" t="str">
        <f>B7</f>
        <v>Giliberto</v>
      </c>
      <c r="C15" s="159"/>
      <c r="D15" s="58">
        <f t="shared" si="13"/>
        <v>0</v>
      </c>
      <c r="E15" s="85">
        <f t="shared" si="9"/>
        <v>0</v>
      </c>
      <c r="F15" s="158">
        <f t="shared" si="10"/>
        <v>0</v>
      </c>
      <c r="G15" s="158">
        <f t="shared" si="11"/>
        <v>1</v>
      </c>
      <c r="H15" s="158">
        <f t="shared" si="12"/>
        <v>0</v>
      </c>
      <c r="I15" s="187" t="str">
        <f t="shared" si="14"/>
        <v>Diletti</v>
      </c>
      <c r="J15" s="188"/>
      <c r="K15" s="214"/>
      <c r="L15" s="215"/>
      <c r="N15" s="20"/>
      <c r="Q15" s="21"/>
      <c r="R15" s="21"/>
      <c r="V15" s="21"/>
      <c r="W15" s="21"/>
      <c r="Z15" s="125"/>
      <c r="AA15" s="125"/>
      <c r="AB15" s="126"/>
      <c r="AC15" s="126"/>
      <c r="AD15" s="127"/>
      <c r="AE15" s="127"/>
      <c r="AF15" s="126"/>
    </row>
    <row r="16" spans="1:32" s="88" customFormat="1" ht="13.5" customHeight="1" thickBot="1">
      <c r="A16" s="76" t="str">
        <f>B8</f>
        <v>Calabrò S.</v>
      </c>
      <c r="B16" s="77" t="str">
        <f>B9</f>
        <v>Player 37</v>
      </c>
      <c r="C16" s="156"/>
      <c r="D16" s="46">
        <f t="shared" si="13"/>
        <v>0</v>
      </c>
      <c r="E16" s="157">
        <f t="shared" si="9"/>
        <v>0</v>
      </c>
      <c r="F16" s="158">
        <f t="shared" si="10"/>
        <v>0</v>
      </c>
      <c r="G16" s="158">
        <f t="shared" si="11"/>
        <v>1</v>
      </c>
      <c r="H16" s="158">
        <f t="shared" si="12"/>
        <v>0</v>
      </c>
      <c r="I16" s="194" t="str">
        <f t="shared" si="14"/>
        <v> Squaddara G.</v>
      </c>
      <c r="J16" s="195"/>
      <c r="K16" s="214"/>
      <c r="L16" s="215"/>
      <c r="M16" s="21"/>
      <c r="N16" s="1">
        <v>2</v>
      </c>
      <c r="O16" s="207" t="s">
        <v>79</v>
      </c>
      <c r="P16" s="208"/>
      <c r="Q16" s="208"/>
      <c r="R16" s="208"/>
      <c r="S16" s="208"/>
      <c r="T16" s="208"/>
      <c r="U16" s="209"/>
      <c r="V16" s="21"/>
      <c r="W16" s="21"/>
      <c r="X16" s="128"/>
      <c r="Y16" s="129"/>
      <c r="Z16" s="125"/>
      <c r="AA16" s="125"/>
      <c r="AB16" s="126"/>
      <c r="AC16" s="126"/>
      <c r="AD16" s="127"/>
      <c r="AE16" s="127"/>
      <c r="AF16" s="126"/>
    </row>
    <row r="17" spans="1:32" ht="13.5" thickBot="1">
      <c r="A17" s="82" t="str">
        <f>B5</f>
        <v>Longo</v>
      </c>
      <c r="B17" s="83" t="str">
        <f>B7</f>
        <v>Giliberto</v>
      </c>
      <c r="C17" s="159"/>
      <c r="D17" s="58">
        <f t="shared" si="13"/>
        <v>0</v>
      </c>
      <c r="E17" s="85">
        <f t="shared" si="9"/>
        <v>0</v>
      </c>
      <c r="F17" s="158">
        <f t="shared" si="10"/>
        <v>0</v>
      </c>
      <c r="G17" s="158">
        <f t="shared" si="11"/>
        <v>1</v>
      </c>
      <c r="H17" s="158">
        <f t="shared" si="12"/>
        <v>0</v>
      </c>
      <c r="I17" s="187" t="str">
        <f t="shared" si="14"/>
        <v>Diletti</v>
      </c>
      <c r="J17" s="188"/>
      <c r="K17" s="214"/>
      <c r="L17" s="215"/>
      <c r="M17" s="88"/>
      <c r="N17" s="22" t="s">
        <v>80</v>
      </c>
      <c r="O17" s="3" t="s">
        <v>81</v>
      </c>
      <c r="P17" s="3" t="s">
        <v>82</v>
      </c>
      <c r="Q17" s="4" t="s">
        <v>83</v>
      </c>
      <c r="R17" s="4" t="s">
        <v>84</v>
      </c>
      <c r="S17" s="5" t="s">
        <v>85</v>
      </c>
      <c r="T17" s="5"/>
      <c r="U17" s="3" t="s">
        <v>24</v>
      </c>
      <c r="V17" s="21"/>
      <c r="W17" s="21"/>
      <c r="Z17" s="125"/>
      <c r="AA17" s="125"/>
      <c r="AB17" s="126"/>
      <c r="AC17" s="126"/>
      <c r="AD17" s="130"/>
      <c r="AE17" s="127"/>
      <c r="AF17" s="126"/>
    </row>
    <row r="18" spans="1:32" s="92" customFormat="1" ht="12.75">
      <c r="A18" s="76" t="str">
        <f>B6</f>
        <v> La Torre C.</v>
      </c>
      <c r="B18" s="77" t="str">
        <f>B9</f>
        <v>Player 37</v>
      </c>
      <c r="C18" s="156"/>
      <c r="D18" s="46">
        <f t="shared" si="13"/>
        <v>0</v>
      </c>
      <c r="E18" s="157">
        <f t="shared" si="9"/>
        <v>0</v>
      </c>
      <c r="F18" s="158">
        <f>IF(D18&gt;E18,1,0)</f>
        <v>0</v>
      </c>
      <c r="G18" s="158">
        <f>IF(D18=E18,1,0)</f>
        <v>1</v>
      </c>
      <c r="H18" s="158">
        <f>IF(D18&lt;E18,1,0)</f>
        <v>0</v>
      </c>
      <c r="I18" s="218" t="str">
        <f t="shared" si="14"/>
        <v>Corso A.</v>
      </c>
      <c r="J18" s="219"/>
      <c r="K18" s="214"/>
      <c r="L18" s="215"/>
      <c r="M18" s="21"/>
      <c r="N18" s="6">
        <f>N16+O18/100</f>
        <v>2.01</v>
      </c>
      <c r="O18" s="7">
        <v>1</v>
      </c>
      <c r="P18" s="8" t="str">
        <f aca="true" t="shared" si="15" ref="P18:P29">_xlfn.IFERROR(VLOOKUP(N18,$X:$AF,4,FALSE),"-")</f>
        <v>B</v>
      </c>
      <c r="Q18" s="8" t="str">
        <f aca="true" t="shared" si="16" ref="Q18:Q29">_xlfn.IFERROR(VLOOKUP(N18,$X:$AF,5,FALSE),"-")</f>
        <v>Magrì</v>
      </c>
      <c r="R18" s="9" t="str">
        <f aca="true" t="shared" si="17" ref="R18:R29">_xlfn.IFERROR(VLOOKUP(N18,$X:$AF,6,FALSE),"-")</f>
        <v>Player 38</v>
      </c>
      <c r="S18" s="9">
        <f aca="true" t="shared" si="18" ref="S18:S29">_xlfn.IFERROR(VLOOKUP(N18,$X:$AF,7,FALSE),"-")</f>
        <v>0</v>
      </c>
      <c r="T18" s="9">
        <f aca="true" t="shared" si="19" ref="T18:T29">_xlfn.IFERROR(VLOOKUP(N18,$X:$AF,8,FALSE),"-")</f>
        <v>0</v>
      </c>
      <c r="U18" s="10" t="str">
        <f aca="true" t="shared" si="20" ref="U18:U29">_xlfn.IFERROR(VLOOKUP(N18,$X:$AF,9,FALSE),"-")</f>
        <v> La Torre C.</v>
      </c>
      <c r="V18" s="21"/>
      <c r="W18" s="21"/>
      <c r="X18" s="128"/>
      <c r="Y18" s="131"/>
      <c r="Z18" s="125"/>
      <c r="AA18" s="125"/>
      <c r="AB18" s="132"/>
      <c r="AC18" s="132"/>
      <c r="AD18" s="133"/>
      <c r="AE18" s="133"/>
      <c r="AF18" s="132"/>
    </row>
    <row r="19" spans="1:34" ht="13.5" thickBot="1">
      <c r="A19" s="82" t="str">
        <f>B5</f>
        <v>Longo</v>
      </c>
      <c r="B19" s="83" t="str">
        <f>B8</f>
        <v>Calabrò S.</v>
      </c>
      <c r="C19" s="159"/>
      <c r="D19" s="58">
        <f t="shared" si="13"/>
        <v>0</v>
      </c>
      <c r="E19" s="85">
        <f t="shared" si="9"/>
        <v>0</v>
      </c>
      <c r="F19" s="158">
        <f>IF(D19&gt;E19,1,0)</f>
        <v>0</v>
      </c>
      <c r="G19" s="158">
        <f>IF(D19=E19,1,0)</f>
        <v>1</v>
      </c>
      <c r="H19" s="158">
        <f>IF(D19&lt;E19,1,0)</f>
        <v>0</v>
      </c>
      <c r="I19" s="210" t="str">
        <f t="shared" si="14"/>
        <v>Diletti</v>
      </c>
      <c r="J19" s="211"/>
      <c r="K19" s="214"/>
      <c r="L19" s="215"/>
      <c r="N19" s="11">
        <f>N16+O19/100</f>
        <v>2.02</v>
      </c>
      <c r="O19" s="12">
        <v>2</v>
      </c>
      <c r="P19" s="13" t="str">
        <f t="shared" si="15"/>
        <v>B</v>
      </c>
      <c r="Q19" s="13" t="str">
        <f t="shared" si="16"/>
        <v>Corso A.</v>
      </c>
      <c r="R19" s="13" t="str">
        <f t="shared" si="17"/>
        <v>Diletti</v>
      </c>
      <c r="S19" s="13">
        <f t="shared" si="18"/>
        <v>0</v>
      </c>
      <c r="T19" s="13">
        <f t="shared" si="19"/>
        <v>0</v>
      </c>
      <c r="U19" s="14" t="str">
        <f t="shared" si="20"/>
        <v>Giliberto</v>
      </c>
      <c r="V19" s="21"/>
      <c r="W19" s="21"/>
      <c r="Y19" s="131"/>
      <c r="Z19" s="125"/>
      <c r="AA19" s="125"/>
      <c r="AB19" s="132"/>
      <c r="AC19" s="132"/>
      <c r="AD19" s="133"/>
      <c r="AE19" s="133"/>
      <c r="AF19" s="132"/>
      <c r="AG19" s="92"/>
      <c r="AH19" s="92"/>
    </row>
    <row r="20" spans="1:34" ht="12.75">
      <c r="A20" s="76" t="str">
        <f>B7</f>
        <v>Giliberto</v>
      </c>
      <c r="B20" s="77" t="str">
        <f>B9</f>
        <v>Player 37</v>
      </c>
      <c r="C20" s="156"/>
      <c r="D20" s="46">
        <f t="shared" si="13"/>
        <v>0</v>
      </c>
      <c r="E20" s="157">
        <f t="shared" si="9"/>
        <v>0</v>
      </c>
      <c r="F20" s="158">
        <f>IF(D20&gt;E20,1,0)</f>
        <v>0</v>
      </c>
      <c r="G20" s="158">
        <f>IF(D20=E20,1,0)</f>
        <v>1</v>
      </c>
      <c r="H20" s="158">
        <f>IF(D20&lt;E20,1,0)</f>
        <v>0</v>
      </c>
      <c r="I20" s="218" t="str">
        <f t="shared" si="14"/>
        <v> Squaddara G.</v>
      </c>
      <c r="J20" s="219"/>
      <c r="K20" s="214"/>
      <c r="L20" s="215"/>
      <c r="N20" s="11">
        <f>N16+O20/100</f>
        <v>2.03</v>
      </c>
      <c r="O20" s="12">
        <v>3</v>
      </c>
      <c r="P20" s="13" t="str">
        <f t="shared" si="15"/>
        <v>D</v>
      </c>
      <c r="Q20" s="13" t="str">
        <f t="shared" si="16"/>
        <v>Russo</v>
      </c>
      <c r="R20" s="13" t="str">
        <f t="shared" si="17"/>
        <v>Giuffré</v>
      </c>
      <c r="S20" s="13">
        <f t="shared" si="18"/>
        <v>0</v>
      </c>
      <c r="T20" s="13">
        <f t="shared" si="19"/>
        <v>0</v>
      </c>
      <c r="U20" s="14" t="str">
        <f t="shared" si="20"/>
        <v>Natoli C.</v>
      </c>
      <c r="V20" s="29"/>
      <c r="W20" s="21"/>
      <c r="Y20" s="131"/>
      <c r="Z20" s="125"/>
      <c r="AA20" s="125"/>
      <c r="AB20" s="132"/>
      <c r="AC20" s="132"/>
      <c r="AD20" s="133"/>
      <c r="AE20" s="133"/>
      <c r="AF20" s="132"/>
      <c r="AG20" s="92"/>
      <c r="AH20" s="92"/>
    </row>
    <row r="21" spans="1:34" ht="13.5" thickBot="1">
      <c r="A21" s="82" t="str">
        <f>B6</f>
        <v> La Torre C.</v>
      </c>
      <c r="B21" s="83" t="str">
        <f>B8</f>
        <v>Calabrò S.</v>
      </c>
      <c r="C21" s="159"/>
      <c r="D21" s="58">
        <f t="shared" si="13"/>
        <v>0</v>
      </c>
      <c r="E21" s="85">
        <f t="shared" si="9"/>
        <v>0</v>
      </c>
      <c r="F21" s="158">
        <f>IF(D21&gt;E21,1,0)</f>
        <v>0</v>
      </c>
      <c r="G21" s="158">
        <f>IF(D21=E21,1,0)</f>
        <v>1</v>
      </c>
      <c r="H21" s="158">
        <f>IF(D21&lt;E21,1,0)</f>
        <v>0</v>
      </c>
      <c r="I21" s="210" t="str">
        <f t="shared" si="14"/>
        <v>Player 38</v>
      </c>
      <c r="J21" s="211"/>
      <c r="K21" s="216"/>
      <c r="L21" s="217"/>
      <c r="N21" s="11">
        <f>N16+O21/100</f>
        <v>2.04</v>
      </c>
      <c r="O21" s="12">
        <v>4</v>
      </c>
      <c r="P21" s="13" t="str">
        <f t="shared" si="15"/>
        <v>D</v>
      </c>
      <c r="Q21" s="13" t="str">
        <f t="shared" si="16"/>
        <v>La Torre A.</v>
      </c>
      <c r="R21" s="13" t="str">
        <f t="shared" si="17"/>
        <v> Riccobene</v>
      </c>
      <c r="S21" s="13">
        <f t="shared" si="18"/>
        <v>0</v>
      </c>
      <c r="T21" s="13">
        <f t="shared" si="19"/>
        <v>0</v>
      </c>
      <c r="U21" s="14" t="str">
        <f t="shared" si="20"/>
        <v> Frollo</v>
      </c>
      <c r="V21" s="21"/>
      <c r="W21" s="21"/>
      <c r="Y21" s="131"/>
      <c r="Z21" s="125"/>
      <c r="AA21" s="125"/>
      <c r="AB21" s="132"/>
      <c r="AC21" s="132"/>
      <c r="AD21" s="133"/>
      <c r="AE21" s="133"/>
      <c r="AF21" s="132"/>
      <c r="AG21" s="92"/>
      <c r="AH21" s="92"/>
    </row>
    <row r="22" spans="1:34" ht="13.5" thickBot="1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N22" s="11">
        <f>N16+O22/100</f>
        <v>2.05</v>
      </c>
      <c r="O22" s="12">
        <v>5</v>
      </c>
      <c r="P22" s="13" t="str">
        <f t="shared" si="15"/>
        <v>F</v>
      </c>
      <c r="Q22" s="13" t="str">
        <f t="shared" si="16"/>
        <v>Lo Presti A.</v>
      </c>
      <c r="R22" s="13" t="str">
        <f t="shared" si="17"/>
        <v>La Torre F.</v>
      </c>
      <c r="S22" s="13">
        <f t="shared" si="18"/>
        <v>0</v>
      </c>
      <c r="T22" s="13">
        <f t="shared" si="19"/>
        <v>0</v>
      </c>
      <c r="U22" s="14" t="str">
        <f t="shared" si="20"/>
        <v>Murabito</v>
      </c>
      <c r="V22" s="92"/>
      <c r="W22" s="21"/>
      <c r="Y22" s="131"/>
      <c r="Z22" s="125"/>
      <c r="AA22" s="125"/>
      <c r="AB22" s="132"/>
      <c r="AC22" s="132"/>
      <c r="AD22" s="133"/>
      <c r="AE22" s="133"/>
      <c r="AF22" s="132"/>
      <c r="AG22" s="92"/>
      <c r="AH22" s="92"/>
    </row>
    <row r="23" spans="14:34" ht="12.75">
      <c r="N23" s="11">
        <f>N16+O23/100</f>
        <v>2.06</v>
      </c>
      <c r="O23" s="12">
        <v>6</v>
      </c>
      <c r="P23" s="13" t="str">
        <f t="shared" si="15"/>
        <v>F</v>
      </c>
      <c r="Q23" s="13" t="str">
        <f t="shared" si="16"/>
        <v>Lo Cascio Giud.</v>
      </c>
      <c r="R23" s="13" t="str">
        <f t="shared" si="17"/>
        <v> Pisasale</v>
      </c>
      <c r="S23" s="13">
        <f t="shared" si="18"/>
        <v>0</v>
      </c>
      <c r="T23" s="13">
        <f t="shared" si="19"/>
        <v>0</v>
      </c>
      <c r="U23" s="14" t="str">
        <f t="shared" si="20"/>
        <v> Ielapi P.</v>
      </c>
      <c r="V23" s="21"/>
      <c r="W23" s="21"/>
      <c r="Y23" s="131"/>
      <c r="Z23" s="125"/>
      <c r="AA23" s="125"/>
      <c r="AB23" s="132"/>
      <c r="AC23" s="132"/>
      <c r="AD23" s="133"/>
      <c r="AE23" s="133"/>
      <c r="AF23" s="132"/>
      <c r="AG23" s="92"/>
      <c r="AH23" s="92"/>
    </row>
    <row r="24" spans="14:34" ht="13.5" thickBot="1">
      <c r="N24" s="11">
        <f>N16+O24/100</f>
        <v>2.07</v>
      </c>
      <c r="O24" s="15">
        <v>7</v>
      </c>
      <c r="P24" s="13" t="str">
        <f t="shared" si="15"/>
        <v>H</v>
      </c>
      <c r="Q24" s="13" t="str">
        <f t="shared" si="16"/>
        <v>Cortese</v>
      </c>
      <c r="R24" s="13" t="str">
        <f t="shared" si="17"/>
        <v>Mandanici</v>
      </c>
      <c r="S24" s="13">
        <f t="shared" si="18"/>
        <v>0</v>
      </c>
      <c r="T24" s="13">
        <f t="shared" si="19"/>
        <v>0</v>
      </c>
      <c r="U24" s="14" t="str">
        <f t="shared" si="20"/>
        <v>Gissara C.</v>
      </c>
      <c r="V24" s="21"/>
      <c r="W24" s="21"/>
      <c r="Z24" s="134"/>
      <c r="AA24" s="134"/>
      <c r="AB24" s="134"/>
      <c r="AC24" s="134"/>
      <c r="AD24" s="134"/>
      <c r="AE24" s="134"/>
      <c r="AF24" s="134"/>
      <c r="AH24" s="92"/>
    </row>
    <row r="25" spans="1:34" ht="13.5" thickBot="1">
      <c r="A25" s="26" t="s">
        <v>12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  <c r="N25" s="11">
        <f>N16+O25/100</f>
        <v>2.08</v>
      </c>
      <c r="O25" s="12">
        <v>8</v>
      </c>
      <c r="P25" s="13" t="str">
        <f t="shared" si="15"/>
        <v>H</v>
      </c>
      <c r="Q25" s="13" t="str">
        <f t="shared" si="16"/>
        <v>Cannavò</v>
      </c>
      <c r="R25" s="13" t="str">
        <f t="shared" si="17"/>
        <v>Lo Presti R.</v>
      </c>
      <c r="S25" s="13">
        <f t="shared" si="18"/>
        <v>0</v>
      </c>
      <c r="T25" s="13">
        <f t="shared" si="19"/>
        <v>0</v>
      </c>
      <c r="U25" s="14" t="str">
        <f t="shared" si="20"/>
        <v> Trimboli</v>
      </c>
      <c r="V25" s="21"/>
      <c r="W25" s="101" t="str">
        <f>IF(COUNTIF(X:X,X25)&gt;1,"X","")</f>
        <v>X</v>
      </c>
      <c r="X25" s="105"/>
      <c r="Y25" s="105"/>
      <c r="Z25" s="197" t="str">
        <f>"PARTITE "&amp;A25</f>
        <v>PARTITE GIRONE 2</v>
      </c>
      <c r="AA25" s="198"/>
      <c r="AB25" s="198"/>
      <c r="AC25" s="198"/>
      <c r="AD25" s="198"/>
      <c r="AE25" s="198"/>
      <c r="AF25" s="199"/>
      <c r="AH25" s="92"/>
    </row>
    <row r="26" spans="1:34" ht="13.5" thickBo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11">
        <f>N16+O26/100</f>
        <v>2.09</v>
      </c>
      <c r="O26" s="12">
        <v>9</v>
      </c>
      <c r="P26" s="13" t="str">
        <f t="shared" si="15"/>
        <v>-</v>
      </c>
      <c r="Q26" s="13" t="str">
        <f t="shared" si="16"/>
        <v>-</v>
      </c>
      <c r="R26" s="13" t="str">
        <f t="shared" si="17"/>
        <v>-</v>
      </c>
      <c r="S26" s="13" t="str">
        <f t="shared" si="18"/>
        <v>-</v>
      </c>
      <c r="T26" s="13" t="str">
        <f t="shared" si="19"/>
        <v>-</v>
      </c>
      <c r="U26" s="14" t="str">
        <f t="shared" si="20"/>
        <v>-</v>
      </c>
      <c r="V26" s="21"/>
      <c r="W26" s="102"/>
      <c r="X26" s="106" t="s">
        <v>80</v>
      </c>
      <c r="Y26" s="106" t="s">
        <v>78</v>
      </c>
      <c r="Z26" s="106" t="s">
        <v>23</v>
      </c>
      <c r="AA26" s="106" t="s">
        <v>35</v>
      </c>
      <c r="AB26" s="107" t="s">
        <v>74</v>
      </c>
      <c r="AC26" s="107" t="s">
        <v>74</v>
      </c>
      <c r="AD26" s="220" t="s">
        <v>11</v>
      </c>
      <c r="AE26" s="221"/>
      <c r="AF26" s="106" t="s">
        <v>24</v>
      </c>
      <c r="AH26" s="92"/>
    </row>
    <row r="27" spans="1:34" ht="13.5" thickBot="1">
      <c r="A27" s="33"/>
      <c r="B27" s="34"/>
      <c r="C27" s="35"/>
      <c r="D27" s="35"/>
      <c r="E27" s="35"/>
      <c r="F27" s="35"/>
      <c r="G27" s="36"/>
      <c r="H27" s="36"/>
      <c r="I27" s="35"/>
      <c r="J27" s="35"/>
      <c r="K27" s="35"/>
      <c r="L27" s="37"/>
      <c r="N27" s="11">
        <f>N16+O27/100</f>
        <v>2.1</v>
      </c>
      <c r="O27" s="12">
        <v>10</v>
      </c>
      <c r="P27" s="13" t="str">
        <f t="shared" si="15"/>
        <v>-</v>
      </c>
      <c r="Q27" s="13" t="str">
        <f t="shared" si="16"/>
        <v>-</v>
      </c>
      <c r="R27" s="13" t="str">
        <f t="shared" si="17"/>
        <v>-</v>
      </c>
      <c r="S27" s="13" t="str">
        <f t="shared" si="18"/>
        <v>-</v>
      </c>
      <c r="T27" s="13" t="str">
        <f t="shared" si="19"/>
        <v>-</v>
      </c>
      <c r="U27" s="14" t="str">
        <f t="shared" si="20"/>
        <v>-</v>
      </c>
      <c r="V27" s="21"/>
      <c r="W27" s="102">
        <f aca="true" t="shared" si="21" ref="W27:W36">IF(COUNTIF(X$1:X$65536,X27)&gt;1,"X","")</f>
      </c>
      <c r="X27" s="108">
        <f aca="true" t="shared" si="22" ref="X27:X32">Y27+Z27/100</f>
        <v>1.11</v>
      </c>
      <c r="Y27" s="109">
        <v>1</v>
      </c>
      <c r="Z27" s="109">
        <v>11</v>
      </c>
      <c r="AA27" s="110" t="s">
        <v>37</v>
      </c>
      <c r="AB27" s="111" t="str">
        <f aca="true" t="shared" si="23" ref="AB27:AC36">A36</f>
        <v>Magrì</v>
      </c>
      <c r="AC27" s="112" t="str">
        <f t="shared" si="23"/>
        <v>Corso A.</v>
      </c>
      <c r="AD27" s="113"/>
      <c r="AE27" s="114"/>
      <c r="AF27" s="115" t="str">
        <f>B5</f>
        <v>Longo</v>
      </c>
      <c r="AH27" s="92"/>
    </row>
    <row r="28" spans="1:34" ht="13.5" thickBot="1">
      <c r="A28" s="33"/>
      <c r="B28" s="38" t="s">
        <v>74</v>
      </c>
      <c r="C28" s="39" t="s">
        <v>1</v>
      </c>
      <c r="D28" s="40" t="s">
        <v>2</v>
      </c>
      <c r="E28" s="40" t="s">
        <v>3</v>
      </c>
      <c r="F28" s="41" t="s">
        <v>4</v>
      </c>
      <c r="G28" s="41" t="s">
        <v>5</v>
      </c>
      <c r="H28" s="41" t="s">
        <v>6</v>
      </c>
      <c r="I28" s="40" t="s">
        <v>7</v>
      </c>
      <c r="J28" s="42" t="s">
        <v>8</v>
      </c>
      <c r="K28" s="43"/>
      <c r="L28" s="38" t="s">
        <v>99</v>
      </c>
      <c r="N28" s="11">
        <f>N16+O28/100</f>
        <v>2.11</v>
      </c>
      <c r="O28" s="15">
        <v>11</v>
      </c>
      <c r="P28" s="13" t="str">
        <f t="shared" si="15"/>
        <v>C</v>
      </c>
      <c r="Q28" s="13" t="str">
        <f t="shared" si="16"/>
        <v>Natoli C.</v>
      </c>
      <c r="R28" s="13" t="str">
        <f t="shared" si="17"/>
        <v>Player 39</v>
      </c>
      <c r="S28" s="13">
        <f t="shared" si="18"/>
        <v>0</v>
      </c>
      <c r="T28" s="13">
        <f t="shared" si="19"/>
        <v>0</v>
      </c>
      <c r="U28" s="14" t="str">
        <f t="shared" si="20"/>
        <v>Giuffré</v>
      </c>
      <c r="V28" s="21"/>
      <c r="W28" s="102">
        <f t="shared" si="21"/>
      </c>
      <c r="X28" s="116">
        <f t="shared" si="22"/>
        <v>1.12</v>
      </c>
      <c r="Y28" s="117">
        <v>1</v>
      </c>
      <c r="Z28" s="117">
        <v>12</v>
      </c>
      <c r="AA28" s="118" t="s">
        <v>37</v>
      </c>
      <c r="AB28" s="119" t="str">
        <f t="shared" si="23"/>
        <v>Diletti</v>
      </c>
      <c r="AC28" s="120" t="str">
        <f t="shared" si="23"/>
        <v> Squaddara G.</v>
      </c>
      <c r="AD28" s="121"/>
      <c r="AE28" s="122"/>
      <c r="AF28" s="123" t="str">
        <f>B8</f>
        <v>Calabrò S.</v>
      </c>
      <c r="AH28" s="92"/>
    </row>
    <row r="29" spans="1:34" ht="13.5" thickBot="1">
      <c r="A29" s="44">
        <f>C29*1000+J29*50+H29+0.9</f>
        <v>4000.9</v>
      </c>
      <c r="B29" s="45" t="str">
        <f>Player!A2</f>
        <v>Magrì</v>
      </c>
      <c r="C29" s="46">
        <f>3*E29+F29</f>
        <v>4</v>
      </c>
      <c r="D29" s="47">
        <f>SUM(E29:G29)</f>
        <v>4</v>
      </c>
      <c r="E29" s="47">
        <f>SUM(F36+F38+F41+F43)</f>
        <v>0</v>
      </c>
      <c r="F29" s="48">
        <f>SUM(G36+G38+G41+G43)</f>
        <v>4</v>
      </c>
      <c r="G29" s="48">
        <f>SUM(H36+H38+H41+H43)</f>
        <v>0</v>
      </c>
      <c r="H29" s="48">
        <f>SUM(D36+D38+D41+D43)</f>
        <v>0</v>
      </c>
      <c r="I29" s="47">
        <f>SUM(E36+E38+E41+E43)</f>
        <v>0</v>
      </c>
      <c r="J29" s="49">
        <f>H29-I29</f>
        <v>0</v>
      </c>
      <c r="K29" s="50" t="s">
        <v>26</v>
      </c>
      <c r="L29" s="51" t="str">
        <f>IF(SUM(A29:A33)=20003.9,K29,VLOOKUP(LARGE($A$5:$A$9,1),A29:B33,2,FALSE))</f>
        <v>2A</v>
      </c>
      <c r="N29" s="16">
        <f>N16+O29/100</f>
        <v>2.12</v>
      </c>
      <c r="O29" s="17">
        <v>12</v>
      </c>
      <c r="P29" s="18" t="str">
        <f t="shared" si="15"/>
        <v>C</v>
      </c>
      <c r="Q29" s="18" t="str">
        <f t="shared" si="16"/>
        <v>Bagnato</v>
      </c>
      <c r="R29" s="18" t="str">
        <f t="shared" si="17"/>
        <v> Torre</v>
      </c>
      <c r="S29" s="18">
        <f t="shared" si="18"/>
        <v>0</v>
      </c>
      <c r="T29" s="18">
        <f t="shared" si="19"/>
        <v>0</v>
      </c>
      <c r="U29" s="19" t="str">
        <f t="shared" si="20"/>
        <v>La Torre A.</v>
      </c>
      <c r="V29" s="21"/>
      <c r="W29" s="102">
        <f t="shared" si="21"/>
      </c>
      <c r="X29" s="108">
        <f t="shared" si="22"/>
        <v>2.01</v>
      </c>
      <c r="Y29" s="109">
        <v>2</v>
      </c>
      <c r="Z29" s="109">
        <v>1</v>
      </c>
      <c r="AA29" s="110" t="s">
        <v>37</v>
      </c>
      <c r="AB29" s="111" t="str">
        <f t="shared" si="23"/>
        <v>Magrì</v>
      </c>
      <c r="AC29" s="112" t="str">
        <f t="shared" si="23"/>
        <v>Player 38</v>
      </c>
      <c r="AD29" s="113"/>
      <c r="AE29" s="114"/>
      <c r="AF29" s="115" t="str">
        <f>B6</f>
        <v> La Torre C.</v>
      </c>
      <c r="AH29" s="92"/>
    </row>
    <row r="30" spans="1:34" ht="13.5" thickBot="1">
      <c r="A30" s="44">
        <f>C30*1000+J30*50+H30+0.8</f>
        <v>4000.8</v>
      </c>
      <c r="B30" s="52" t="str">
        <f>Player!A17</f>
        <v>Corso A.</v>
      </c>
      <c r="C30" s="53">
        <f>3*E30+F30</f>
        <v>4</v>
      </c>
      <c r="D30" s="54">
        <f>SUM(E30:G30)</f>
        <v>4</v>
      </c>
      <c r="E30" s="54">
        <f>SUM(H36+F39+F42+F45)</f>
        <v>0</v>
      </c>
      <c r="F30" s="55">
        <f>SUM(G36+G39+G42+G45)</f>
        <v>4</v>
      </c>
      <c r="G30" s="55">
        <f>SUM(F36+H39+H42+H45)</f>
        <v>0</v>
      </c>
      <c r="H30" s="55">
        <f>SUM(E36+D39+D42+D45)</f>
        <v>0</v>
      </c>
      <c r="I30" s="55">
        <f>SUM(D36+E39+E42+E45)</f>
        <v>0</v>
      </c>
      <c r="J30" s="56">
        <f>H30-I30</f>
        <v>0</v>
      </c>
      <c r="K30" s="50" t="s">
        <v>27</v>
      </c>
      <c r="L30" s="51" t="str">
        <f>IF(SUM(A29:A33)=20003.9,K30,VLOOKUP(LARGE($A$5:$A$9,1),A29:B33,2,FALSE))</f>
        <v>2B</v>
      </c>
      <c r="N30" s="20"/>
      <c r="Q30" s="21"/>
      <c r="R30" s="21"/>
      <c r="V30" s="21"/>
      <c r="W30" s="102">
        <f t="shared" si="21"/>
      </c>
      <c r="X30" s="116">
        <f t="shared" si="22"/>
        <v>2.02</v>
      </c>
      <c r="Y30" s="117">
        <v>2</v>
      </c>
      <c r="Z30" s="117">
        <v>2</v>
      </c>
      <c r="AA30" s="118" t="s">
        <v>37</v>
      </c>
      <c r="AB30" s="119" t="str">
        <f t="shared" si="23"/>
        <v>Corso A.</v>
      </c>
      <c r="AC30" s="120" t="str">
        <f t="shared" si="23"/>
        <v>Diletti</v>
      </c>
      <c r="AD30" s="121"/>
      <c r="AE30" s="122"/>
      <c r="AF30" s="123" t="str">
        <f>B7</f>
        <v>Giliberto</v>
      </c>
      <c r="AH30" s="92"/>
    </row>
    <row r="31" spans="1:34" s="29" customFormat="1" ht="13.5" customHeight="1" thickBot="1">
      <c r="A31" s="44">
        <f>C31*1000+J31*50+H31+0.7</f>
        <v>4000.7</v>
      </c>
      <c r="B31" s="52" t="str">
        <f>Player!A20</f>
        <v>Diletti</v>
      </c>
      <c r="C31" s="53">
        <f>3*E31+F31</f>
        <v>4</v>
      </c>
      <c r="D31" s="54">
        <f>SUM(E31:G31)</f>
        <v>4</v>
      </c>
      <c r="E31" s="54">
        <f>SUM(F37+H39+H41+F44)</f>
        <v>0</v>
      </c>
      <c r="F31" s="55">
        <f>SUM(G37+G39+G41+G44)</f>
        <v>4</v>
      </c>
      <c r="G31" s="55">
        <f>SUM(H37+F39+F41+H44)</f>
        <v>0</v>
      </c>
      <c r="H31" s="55">
        <f>SUM(D37+E39+E41+D44)</f>
        <v>0</v>
      </c>
      <c r="I31" s="55">
        <f>SUM(E37+D39+D41+E44)</f>
        <v>0</v>
      </c>
      <c r="J31" s="56">
        <f>H31-I31</f>
        <v>0</v>
      </c>
      <c r="K31" s="50" t="s">
        <v>28</v>
      </c>
      <c r="L31" s="51" t="str">
        <f>IF(SUM(A29:A33)=20003.9,K31,VLOOKUP(LARGE($A$5:$A$9,1),A29:B33,2,FALSE))</f>
        <v>2C</v>
      </c>
      <c r="N31" s="1">
        <v>3</v>
      </c>
      <c r="O31" s="207" t="s">
        <v>79</v>
      </c>
      <c r="P31" s="208"/>
      <c r="Q31" s="208"/>
      <c r="R31" s="208"/>
      <c r="S31" s="208"/>
      <c r="T31" s="208"/>
      <c r="U31" s="209"/>
      <c r="V31" s="21"/>
      <c r="W31" s="102">
        <f t="shared" si="21"/>
      </c>
      <c r="X31" s="108">
        <f t="shared" si="22"/>
        <v>3.11</v>
      </c>
      <c r="Y31" s="109">
        <v>3</v>
      </c>
      <c r="Z31" s="109">
        <v>11</v>
      </c>
      <c r="AA31" s="110" t="s">
        <v>37</v>
      </c>
      <c r="AB31" s="111" t="str">
        <f t="shared" si="23"/>
        <v> Squaddara G.</v>
      </c>
      <c r="AC31" s="112" t="str">
        <f t="shared" si="23"/>
        <v>Player 38</v>
      </c>
      <c r="AD31" s="113"/>
      <c r="AE31" s="114"/>
      <c r="AF31" s="115" t="str">
        <f>B8</f>
        <v>Calabrò S.</v>
      </c>
      <c r="AG31" s="21"/>
      <c r="AH31" s="92"/>
    </row>
    <row r="32" spans="1:34" ht="13.5" thickBot="1">
      <c r="A32" s="44">
        <f>C32*1000+J32*50+H32+0.6</f>
        <v>4000.6</v>
      </c>
      <c r="B32" s="52" t="str">
        <f>Player!A35</f>
        <v> Squaddara G.</v>
      </c>
      <c r="C32" s="53">
        <f>3*E32+F32</f>
        <v>4</v>
      </c>
      <c r="D32" s="54">
        <f>SUM(E32:G32)</f>
        <v>4</v>
      </c>
      <c r="E32" s="54">
        <f>SUM(H37+F40+H43+H45)</f>
        <v>0</v>
      </c>
      <c r="F32" s="55">
        <f>SUM(G37+G40+G43+G45)</f>
        <v>4</v>
      </c>
      <c r="G32" s="55">
        <f>SUM(F37+H40+F43+F45)</f>
        <v>0</v>
      </c>
      <c r="H32" s="55">
        <f>SUM(E37+D40+E43+E45)</f>
        <v>0</v>
      </c>
      <c r="I32" s="55">
        <f>SUM(D37+E40+D43+D45)</f>
        <v>0</v>
      </c>
      <c r="J32" s="56">
        <f>H32-I32</f>
        <v>0</v>
      </c>
      <c r="K32" s="50" t="s">
        <v>61</v>
      </c>
      <c r="L32" s="51" t="str">
        <f>IF(SUM(A29:A33)=20003.9,K32,VLOOKUP(LARGE($A$5:$A$9,1),A29:B33,2,FALSE))</f>
        <v>2D</v>
      </c>
      <c r="N32" s="22" t="s">
        <v>80</v>
      </c>
      <c r="O32" s="3" t="s">
        <v>81</v>
      </c>
      <c r="P32" s="3" t="s">
        <v>82</v>
      </c>
      <c r="Q32" s="4" t="s">
        <v>83</v>
      </c>
      <c r="R32" s="4" t="s">
        <v>84</v>
      </c>
      <c r="S32" s="5" t="s">
        <v>85</v>
      </c>
      <c r="T32" s="5"/>
      <c r="U32" s="3" t="s">
        <v>24</v>
      </c>
      <c r="V32" s="21"/>
      <c r="W32" s="103">
        <f t="shared" si="21"/>
      </c>
      <c r="X32" s="116">
        <f t="shared" si="22"/>
        <v>3.12</v>
      </c>
      <c r="Y32" s="117">
        <v>3</v>
      </c>
      <c r="Z32" s="117">
        <v>12</v>
      </c>
      <c r="AA32" s="118" t="s">
        <v>37</v>
      </c>
      <c r="AB32" s="119" t="str">
        <f t="shared" si="23"/>
        <v>Magrì</v>
      </c>
      <c r="AC32" s="120" t="str">
        <f t="shared" si="23"/>
        <v>Diletti</v>
      </c>
      <c r="AD32" s="121"/>
      <c r="AE32" s="122"/>
      <c r="AF32" s="123" t="str">
        <f>B7</f>
        <v>Giliberto</v>
      </c>
      <c r="AH32" s="92"/>
    </row>
    <row r="33" spans="1:33" s="92" customFormat="1" ht="13.5" thickBot="1">
      <c r="A33" s="44">
        <f>C33*1000+J33*50+H33+0.9</f>
        <v>4000.9</v>
      </c>
      <c r="B33" s="57" t="str">
        <f>Player!A38</f>
        <v>Player 38</v>
      </c>
      <c r="C33" s="58">
        <f>3*E33+F33</f>
        <v>4</v>
      </c>
      <c r="D33" s="59">
        <f>SUM(E33:G33)</f>
        <v>4</v>
      </c>
      <c r="E33" s="59">
        <f>SUM(H38+H40+H42+H44)</f>
        <v>0</v>
      </c>
      <c r="F33" s="59">
        <f>SUM(G38+G40+G42+G44)</f>
        <v>4</v>
      </c>
      <c r="G33" s="60">
        <f>SUM(F38+F40+F42+F44)</f>
        <v>0</v>
      </c>
      <c r="H33" s="60">
        <f>SUM(E38+E40+E42+E44)</f>
        <v>0</v>
      </c>
      <c r="I33" s="60">
        <f>SUM(D38+D40+D42+D44)</f>
        <v>0</v>
      </c>
      <c r="J33" s="61">
        <f>H33-I33</f>
        <v>0</v>
      </c>
      <c r="K33" s="62" t="s">
        <v>114</v>
      </c>
      <c r="L33" s="63" t="str">
        <f>IF(SUM(A29:A33)=20003.9,K33,VLOOKUP(LARGE($A$5:$A$9,1),A29:B33,2,FALSE))</f>
        <v>2E</v>
      </c>
      <c r="M33" s="21"/>
      <c r="N33" s="6">
        <f>N31+O33/100</f>
        <v>3.01</v>
      </c>
      <c r="O33" s="7">
        <v>1</v>
      </c>
      <c r="P33" s="8" t="str">
        <f aca="true" t="shared" si="24" ref="P33:P44">_xlfn.IFERROR(VLOOKUP(N33,$X:$AF,4,FALSE),"-")</f>
        <v>A</v>
      </c>
      <c r="Q33" s="8" t="str">
        <f aca="true" t="shared" si="25" ref="Q33:Q44">_xlfn.IFERROR(VLOOKUP(N33,$X:$AF,5,FALSE),"-")</f>
        <v>Longo</v>
      </c>
      <c r="R33" s="9" t="str">
        <f aca="true" t="shared" si="26" ref="R33:R44">_xlfn.IFERROR(VLOOKUP(N33,$X:$AF,6,FALSE),"-")</f>
        <v>Player 37</v>
      </c>
      <c r="S33" s="9">
        <f aca="true" t="shared" si="27" ref="S33:S44">_xlfn.IFERROR(VLOOKUP(N33,$X:$AF,7,FALSE),"-")</f>
        <v>0</v>
      </c>
      <c r="T33" s="9">
        <f aca="true" t="shared" si="28" ref="T33:T44">_xlfn.IFERROR(VLOOKUP(N33,$X:$AF,8,FALSE),"-")</f>
        <v>0</v>
      </c>
      <c r="U33" s="10" t="str">
        <f aca="true" t="shared" si="29" ref="U33:U44">_xlfn.IFERROR(VLOOKUP(N33,$X:$AF,9,FALSE),"-")</f>
        <v>Corso A.</v>
      </c>
      <c r="V33" s="21"/>
      <c r="W33" s="102">
        <f t="shared" si="21"/>
      </c>
      <c r="X33" s="108">
        <f>Y33+Z33/100</f>
        <v>4.01</v>
      </c>
      <c r="Y33" s="109">
        <v>4</v>
      </c>
      <c r="Z33" s="109">
        <v>1</v>
      </c>
      <c r="AA33" s="110" t="s">
        <v>37</v>
      </c>
      <c r="AB33" s="111" t="str">
        <f t="shared" si="23"/>
        <v>Corso A.</v>
      </c>
      <c r="AC33" s="112" t="str">
        <f t="shared" si="23"/>
        <v>Player 38</v>
      </c>
      <c r="AD33" s="113"/>
      <c r="AE33" s="114"/>
      <c r="AF33" s="115" t="str">
        <f>B5</f>
        <v>Longo</v>
      </c>
      <c r="AG33" s="21"/>
    </row>
    <row r="34" spans="1:32" ht="13.5" thickBot="1">
      <c r="A34" s="151"/>
      <c r="B34" s="152"/>
      <c r="C34" s="153"/>
      <c r="D34" s="153"/>
      <c r="E34" s="153"/>
      <c r="F34" s="154"/>
      <c r="G34" s="154"/>
      <c r="H34" s="155"/>
      <c r="I34" s="153"/>
      <c r="J34" s="153"/>
      <c r="K34" s="69"/>
      <c r="L34" s="70"/>
      <c r="M34" s="92"/>
      <c r="N34" s="11">
        <f>N31+O34/100</f>
        <v>3.02</v>
      </c>
      <c r="O34" s="12">
        <v>2</v>
      </c>
      <c r="P34" s="13" t="str">
        <f t="shared" si="24"/>
        <v>A</v>
      </c>
      <c r="Q34" s="13" t="str">
        <f t="shared" si="25"/>
        <v> La Torre C.</v>
      </c>
      <c r="R34" s="13" t="str">
        <f t="shared" si="26"/>
        <v>Giliberto</v>
      </c>
      <c r="S34" s="13">
        <f t="shared" si="27"/>
        <v>0</v>
      </c>
      <c r="T34" s="13">
        <f t="shared" si="28"/>
        <v>0</v>
      </c>
      <c r="U34" s="14" t="str">
        <f t="shared" si="29"/>
        <v>Diletti</v>
      </c>
      <c r="V34" s="21"/>
      <c r="W34" s="102">
        <f t="shared" si="21"/>
      </c>
      <c r="X34" s="116">
        <f>Y34+Z34/100</f>
        <v>4.02</v>
      </c>
      <c r="Y34" s="117">
        <v>4</v>
      </c>
      <c r="Z34" s="117">
        <v>2</v>
      </c>
      <c r="AA34" s="118" t="s">
        <v>37</v>
      </c>
      <c r="AB34" s="119" t="str">
        <f t="shared" si="23"/>
        <v>Magrì</v>
      </c>
      <c r="AC34" s="120" t="str">
        <f t="shared" si="23"/>
        <v> Squaddara G.</v>
      </c>
      <c r="AD34" s="121"/>
      <c r="AE34" s="122"/>
      <c r="AF34" s="123" t="str">
        <f>B6</f>
        <v> La Torre C.</v>
      </c>
    </row>
    <row r="35" spans="1:32" ht="13.5" thickBot="1">
      <c r="A35" s="72"/>
      <c r="B35" s="73"/>
      <c r="C35" s="169"/>
      <c r="D35" s="191" t="s">
        <v>11</v>
      </c>
      <c r="E35" s="192"/>
      <c r="F35" s="34"/>
      <c r="G35" s="75"/>
      <c r="H35" s="34"/>
      <c r="I35" s="191" t="s">
        <v>24</v>
      </c>
      <c r="J35" s="193"/>
      <c r="K35" s="191"/>
      <c r="L35" s="192"/>
      <c r="N35" s="11">
        <f>N31+O35/100</f>
        <v>3.03</v>
      </c>
      <c r="O35" s="12">
        <v>3</v>
      </c>
      <c r="P35" s="13" t="str">
        <f t="shared" si="24"/>
        <v>C</v>
      </c>
      <c r="Q35" s="13" t="str">
        <f t="shared" si="25"/>
        <v> Frollo</v>
      </c>
      <c r="R35" s="13" t="str">
        <f t="shared" si="26"/>
        <v>Player 39</v>
      </c>
      <c r="S35" s="13">
        <f t="shared" si="27"/>
        <v>0</v>
      </c>
      <c r="T35" s="13">
        <f t="shared" si="28"/>
        <v>0</v>
      </c>
      <c r="U35" s="14" t="str">
        <f t="shared" si="29"/>
        <v> Riccobene</v>
      </c>
      <c r="V35" s="21"/>
      <c r="W35" s="102">
        <f t="shared" si="21"/>
      </c>
      <c r="X35" s="108">
        <f>Y35+Z35/100</f>
        <v>5.11</v>
      </c>
      <c r="Y35" s="109">
        <v>5</v>
      </c>
      <c r="Z35" s="109">
        <v>11</v>
      </c>
      <c r="AA35" s="110" t="s">
        <v>37</v>
      </c>
      <c r="AB35" s="111" t="str">
        <f t="shared" si="23"/>
        <v>Diletti</v>
      </c>
      <c r="AC35" s="112" t="str">
        <f t="shared" si="23"/>
        <v>Player 38</v>
      </c>
      <c r="AD35" s="113"/>
      <c r="AE35" s="114"/>
      <c r="AF35" s="115" t="str">
        <f>B9</f>
        <v>Player 37</v>
      </c>
    </row>
    <row r="36" spans="1:34" ht="13.5" thickBot="1">
      <c r="A36" s="76" t="str">
        <f>B29</f>
        <v>Magrì</v>
      </c>
      <c r="B36" s="77" t="str">
        <f>B30</f>
        <v>Corso A.</v>
      </c>
      <c r="C36" s="156"/>
      <c r="D36" s="79">
        <f>AD32</f>
        <v>0</v>
      </c>
      <c r="E36" s="80">
        <f aca="true" t="shared" si="30" ref="E36:E45">AE32</f>
        <v>0</v>
      </c>
      <c r="F36" s="158">
        <f aca="true" t="shared" si="31" ref="F36:F41">IF(D36&gt;E36,1,0)</f>
        <v>0</v>
      </c>
      <c r="G36" s="158">
        <f aca="true" t="shared" si="32" ref="G36:G41">IF(D36=E36,1,0)</f>
        <v>1</v>
      </c>
      <c r="H36" s="158">
        <f aca="true" t="shared" si="33" ref="H36:H41">IF(D36&lt;E36,1,0)</f>
        <v>0</v>
      </c>
      <c r="I36" s="189" t="str">
        <f>AF32</f>
        <v>Giliberto</v>
      </c>
      <c r="J36" s="190"/>
      <c r="K36" s="212"/>
      <c r="L36" s="213"/>
      <c r="N36" s="11">
        <f>N31+O36/100</f>
        <v>3.04</v>
      </c>
      <c r="O36" s="12">
        <v>4</v>
      </c>
      <c r="P36" s="13" t="str">
        <f t="shared" si="24"/>
        <v>C</v>
      </c>
      <c r="Q36" s="13" t="str">
        <f t="shared" si="25"/>
        <v>Natoli C.</v>
      </c>
      <c r="R36" s="13" t="str">
        <f t="shared" si="26"/>
        <v> Torre</v>
      </c>
      <c r="S36" s="13">
        <f t="shared" si="27"/>
        <v>0</v>
      </c>
      <c r="T36" s="13">
        <f t="shared" si="28"/>
        <v>0</v>
      </c>
      <c r="U36" s="14" t="str">
        <f t="shared" si="29"/>
        <v>La Torre A.</v>
      </c>
      <c r="V36" s="21"/>
      <c r="W36" s="102">
        <f t="shared" si="21"/>
      </c>
      <c r="X36" s="116">
        <f>Y36+Z36/100</f>
        <v>5.12</v>
      </c>
      <c r="Y36" s="117">
        <v>5</v>
      </c>
      <c r="Z36" s="117">
        <v>12</v>
      </c>
      <c r="AA36" s="118" t="s">
        <v>37</v>
      </c>
      <c r="AB36" s="119" t="str">
        <f t="shared" si="23"/>
        <v>Corso A.</v>
      </c>
      <c r="AC36" s="120" t="str">
        <f t="shared" si="23"/>
        <v> Squaddara G.</v>
      </c>
      <c r="AD36" s="121"/>
      <c r="AE36" s="122"/>
      <c r="AF36" s="123" t="str">
        <f>B8</f>
        <v>Calabrò S.</v>
      </c>
      <c r="AG36" s="29"/>
      <c r="AH36" s="29"/>
    </row>
    <row r="37" spans="1:32" ht="13.5" thickBot="1">
      <c r="A37" s="82" t="str">
        <f>B31</f>
        <v>Diletti</v>
      </c>
      <c r="B37" s="83" t="str">
        <f>B32</f>
        <v> Squaddara G.</v>
      </c>
      <c r="C37" s="159"/>
      <c r="D37" s="58">
        <f aca="true" t="shared" si="34" ref="D37:D45">AD33</f>
        <v>0</v>
      </c>
      <c r="E37" s="85">
        <f t="shared" si="30"/>
        <v>0</v>
      </c>
      <c r="F37" s="158">
        <f t="shared" si="31"/>
        <v>0</v>
      </c>
      <c r="G37" s="158">
        <f t="shared" si="32"/>
        <v>1</v>
      </c>
      <c r="H37" s="158">
        <f t="shared" si="33"/>
        <v>0</v>
      </c>
      <c r="I37" s="187" t="str">
        <f aca="true" t="shared" si="35" ref="I37:I45">AF33</f>
        <v>Longo</v>
      </c>
      <c r="J37" s="188"/>
      <c r="K37" s="214"/>
      <c r="L37" s="215"/>
      <c r="N37" s="11">
        <f>N31+O37/100</f>
        <v>3.05</v>
      </c>
      <c r="O37" s="12">
        <v>5</v>
      </c>
      <c r="P37" s="13" t="str">
        <f t="shared" si="24"/>
        <v>E</v>
      </c>
      <c r="Q37" s="13" t="str">
        <f t="shared" si="25"/>
        <v>Murabito</v>
      </c>
      <c r="R37" s="13" t="str">
        <f t="shared" si="26"/>
        <v>Currò S.</v>
      </c>
      <c r="S37" s="13">
        <f t="shared" si="27"/>
        <v>0</v>
      </c>
      <c r="T37" s="13">
        <f t="shared" si="28"/>
        <v>0</v>
      </c>
      <c r="U37" s="14" t="str">
        <f t="shared" si="29"/>
        <v>La Torre F.</v>
      </c>
      <c r="V37" s="21"/>
      <c r="W37" s="128"/>
      <c r="X37" s="125"/>
      <c r="Z37" s="125"/>
      <c r="AA37" s="125"/>
      <c r="AB37" s="135"/>
      <c r="AC37" s="135"/>
      <c r="AD37" s="127"/>
      <c r="AE37" s="127"/>
      <c r="AF37" s="127"/>
    </row>
    <row r="38" spans="1:34" ht="12.75">
      <c r="A38" s="76" t="str">
        <f>B29</f>
        <v>Magrì</v>
      </c>
      <c r="B38" s="77" t="str">
        <f>B33</f>
        <v>Player 38</v>
      </c>
      <c r="C38" s="156"/>
      <c r="D38" s="46">
        <f t="shared" si="34"/>
        <v>0</v>
      </c>
      <c r="E38" s="157">
        <f t="shared" si="30"/>
        <v>0</v>
      </c>
      <c r="F38" s="158">
        <f t="shared" si="31"/>
        <v>0</v>
      </c>
      <c r="G38" s="158">
        <f t="shared" si="32"/>
        <v>1</v>
      </c>
      <c r="H38" s="158">
        <f t="shared" si="33"/>
        <v>0</v>
      </c>
      <c r="I38" s="194" t="str">
        <f t="shared" si="35"/>
        <v> La Torre C.</v>
      </c>
      <c r="J38" s="195"/>
      <c r="K38" s="214"/>
      <c r="L38" s="215"/>
      <c r="N38" s="11">
        <f>N31+O38/100</f>
        <v>3.06</v>
      </c>
      <c r="O38" s="12">
        <v>6</v>
      </c>
      <c r="P38" s="13" t="str">
        <f t="shared" si="24"/>
        <v>E</v>
      </c>
      <c r="Q38" s="13" t="str">
        <f t="shared" si="25"/>
        <v>Lo Cascio Gius.</v>
      </c>
      <c r="R38" s="13" t="str">
        <f t="shared" si="26"/>
        <v> Ielapi P.</v>
      </c>
      <c r="S38" s="13">
        <f t="shared" si="27"/>
        <v>0</v>
      </c>
      <c r="T38" s="13">
        <f t="shared" si="28"/>
        <v>0</v>
      </c>
      <c r="U38" s="14" t="str">
        <f t="shared" si="29"/>
        <v>Lo Cascio Giud.</v>
      </c>
      <c r="V38" s="21"/>
      <c r="W38" s="21"/>
      <c r="Y38" s="131"/>
      <c r="Z38" s="125"/>
      <c r="AA38" s="125"/>
      <c r="AB38" s="135"/>
      <c r="AC38" s="135"/>
      <c r="AD38" s="127"/>
      <c r="AE38" s="127"/>
      <c r="AF38" s="127"/>
      <c r="AG38" s="92"/>
      <c r="AH38" s="92"/>
    </row>
    <row r="39" spans="1:32" ht="13.5" thickBot="1">
      <c r="A39" s="82" t="str">
        <f>B30</f>
        <v>Corso A.</v>
      </c>
      <c r="B39" s="83" t="str">
        <f>B31</f>
        <v>Diletti</v>
      </c>
      <c r="C39" s="159"/>
      <c r="D39" s="58">
        <f t="shared" si="34"/>
        <v>0</v>
      </c>
      <c r="E39" s="85">
        <f t="shared" si="30"/>
        <v>0</v>
      </c>
      <c r="F39" s="158">
        <f t="shared" si="31"/>
        <v>0</v>
      </c>
      <c r="G39" s="158">
        <f t="shared" si="32"/>
        <v>1</v>
      </c>
      <c r="H39" s="158">
        <f t="shared" si="33"/>
        <v>0</v>
      </c>
      <c r="I39" s="187" t="str">
        <f t="shared" si="35"/>
        <v>Player 37</v>
      </c>
      <c r="J39" s="188"/>
      <c r="K39" s="214"/>
      <c r="L39" s="215"/>
      <c r="N39" s="11">
        <f>N31+O39/100</f>
        <v>3.07</v>
      </c>
      <c r="O39" s="15">
        <v>7</v>
      </c>
      <c r="P39" s="13" t="str">
        <f t="shared" si="24"/>
        <v>G</v>
      </c>
      <c r="Q39" s="13" t="str">
        <f t="shared" si="25"/>
        <v>Gissara C.</v>
      </c>
      <c r="R39" s="13" t="str">
        <f t="shared" si="26"/>
        <v>Squaddara F.</v>
      </c>
      <c r="S39" s="13">
        <f t="shared" si="27"/>
        <v>0</v>
      </c>
      <c r="T39" s="13">
        <f t="shared" si="28"/>
        <v>0</v>
      </c>
      <c r="U39" s="14" t="str">
        <f t="shared" si="29"/>
        <v>Mandanici</v>
      </c>
      <c r="V39" s="29"/>
      <c r="W39" s="21"/>
      <c r="Z39" s="125"/>
      <c r="AA39" s="125"/>
      <c r="AB39" s="126"/>
      <c r="AC39" s="126"/>
      <c r="AD39" s="127"/>
      <c r="AE39" s="127"/>
      <c r="AF39" s="126"/>
    </row>
    <row r="40" spans="1:32" ht="12.75">
      <c r="A40" s="76" t="str">
        <f>B32</f>
        <v> Squaddara G.</v>
      </c>
      <c r="B40" s="77" t="str">
        <f>B33</f>
        <v>Player 38</v>
      </c>
      <c r="C40" s="156"/>
      <c r="D40" s="46">
        <f t="shared" si="34"/>
        <v>0</v>
      </c>
      <c r="E40" s="157">
        <f t="shared" si="30"/>
        <v>0</v>
      </c>
      <c r="F40" s="158">
        <f t="shared" si="31"/>
        <v>0</v>
      </c>
      <c r="G40" s="158">
        <f t="shared" si="32"/>
        <v>1</v>
      </c>
      <c r="H40" s="158">
        <f t="shared" si="33"/>
        <v>0</v>
      </c>
      <c r="I40" s="194" t="str">
        <f t="shared" si="35"/>
        <v>Calabrò S.</v>
      </c>
      <c r="J40" s="195"/>
      <c r="K40" s="214"/>
      <c r="L40" s="215"/>
      <c r="N40" s="11">
        <f>N31+O40/100</f>
        <v>3.08</v>
      </c>
      <c r="O40" s="12">
        <v>8</v>
      </c>
      <c r="P40" s="13" t="str">
        <f t="shared" si="24"/>
        <v>G</v>
      </c>
      <c r="Q40" s="13" t="str">
        <f t="shared" si="25"/>
        <v>Sciacca</v>
      </c>
      <c r="R40" s="13" t="str">
        <f t="shared" si="26"/>
        <v> Trimboli</v>
      </c>
      <c r="S40" s="13">
        <f t="shared" si="27"/>
        <v>0</v>
      </c>
      <c r="T40" s="13">
        <f t="shared" si="28"/>
        <v>0</v>
      </c>
      <c r="U40" s="14" t="str">
        <f t="shared" si="29"/>
        <v>Cannavò</v>
      </c>
      <c r="V40" s="21"/>
      <c r="W40" s="21"/>
      <c r="Z40" s="125"/>
      <c r="AA40" s="125"/>
      <c r="AB40" s="126"/>
      <c r="AC40" s="126"/>
      <c r="AD40" s="130"/>
      <c r="AE40" s="127"/>
      <c r="AF40" s="126"/>
    </row>
    <row r="41" spans="1:32" ht="13.5" thickBot="1">
      <c r="A41" s="82" t="str">
        <f>B29</f>
        <v>Magrì</v>
      </c>
      <c r="B41" s="83" t="str">
        <f>B31</f>
        <v>Diletti</v>
      </c>
      <c r="C41" s="159"/>
      <c r="D41" s="58">
        <f t="shared" si="34"/>
        <v>0</v>
      </c>
      <c r="E41" s="85">
        <f t="shared" si="30"/>
        <v>0</v>
      </c>
      <c r="F41" s="158">
        <f t="shared" si="31"/>
        <v>0</v>
      </c>
      <c r="G41" s="158">
        <f t="shared" si="32"/>
        <v>1</v>
      </c>
      <c r="H41" s="158">
        <f t="shared" si="33"/>
        <v>0</v>
      </c>
      <c r="I41" s="187">
        <f t="shared" si="35"/>
        <v>0</v>
      </c>
      <c r="J41" s="188"/>
      <c r="K41" s="214"/>
      <c r="L41" s="215"/>
      <c r="N41" s="11">
        <f>N31+O41/100</f>
        <v>3.09</v>
      </c>
      <c r="O41" s="12">
        <v>9</v>
      </c>
      <c r="P41" s="13" t="str">
        <f t="shared" si="24"/>
        <v>I</v>
      </c>
      <c r="Q41" s="13" t="str">
        <f t="shared" si="25"/>
        <v>Buttitta</v>
      </c>
      <c r="R41" s="13" t="str">
        <f t="shared" si="26"/>
        <v>Chiara</v>
      </c>
      <c r="S41" s="13">
        <f t="shared" si="27"/>
        <v>0</v>
      </c>
      <c r="T41" s="13">
        <f t="shared" si="28"/>
        <v>0</v>
      </c>
      <c r="U41" s="14" t="str">
        <f t="shared" si="29"/>
        <v>-</v>
      </c>
      <c r="V41" s="92"/>
      <c r="W41" s="21"/>
      <c r="Z41" s="125"/>
      <c r="AA41" s="125"/>
      <c r="AB41" s="132"/>
      <c r="AC41" s="132"/>
      <c r="AD41" s="133"/>
      <c r="AE41" s="133"/>
      <c r="AF41" s="132"/>
    </row>
    <row r="42" spans="1:32" ht="12.75">
      <c r="A42" s="76" t="str">
        <f>B30</f>
        <v>Corso A.</v>
      </c>
      <c r="B42" s="77" t="str">
        <f>B33</f>
        <v>Player 38</v>
      </c>
      <c r="C42" s="156"/>
      <c r="D42" s="46">
        <f t="shared" si="34"/>
        <v>0</v>
      </c>
      <c r="E42" s="157">
        <f t="shared" si="30"/>
        <v>0</v>
      </c>
      <c r="F42" s="158">
        <f>IF(D42&gt;E42,1,0)</f>
        <v>0</v>
      </c>
      <c r="G42" s="158">
        <f>IF(D42=E42,1,0)</f>
        <v>1</v>
      </c>
      <c r="H42" s="158">
        <f>IF(D42&lt;E42,1,0)</f>
        <v>0</v>
      </c>
      <c r="I42" s="218">
        <f t="shared" si="35"/>
        <v>0</v>
      </c>
      <c r="J42" s="219"/>
      <c r="K42" s="214"/>
      <c r="L42" s="215"/>
      <c r="N42" s="11">
        <f>N31+O42/100</f>
        <v>3.1</v>
      </c>
      <c r="O42" s="12">
        <v>10</v>
      </c>
      <c r="P42" s="13" t="str">
        <f t="shared" si="24"/>
        <v>I</v>
      </c>
      <c r="Q42" s="13" t="str">
        <f t="shared" si="25"/>
        <v>Natoli A.</v>
      </c>
      <c r="R42" s="13" t="str">
        <f t="shared" si="26"/>
        <v>Natoli R.</v>
      </c>
      <c r="S42" s="13">
        <f t="shared" si="27"/>
        <v>0</v>
      </c>
      <c r="T42" s="13">
        <f t="shared" si="28"/>
        <v>0</v>
      </c>
      <c r="U42" s="14" t="str">
        <f t="shared" si="29"/>
        <v>-</v>
      </c>
      <c r="V42" s="21"/>
      <c r="W42" s="21"/>
      <c r="Z42" s="125"/>
      <c r="AA42" s="125"/>
      <c r="AB42" s="132"/>
      <c r="AC42" s="132"/>
      <c r="AD42" s="133"/>
      <c r="AE42" s="133"/>
      <c r="AF42" s="132"/>
    </row>
    <row r="43" spans="1:32" ht="13.5" thickBot="1">
      <c r="A43" s="82" t="str">
        <f>B29</f>
        <v>Magrì</v>
      </c>
      <c r="B43" s="83" t="str">
        <f>B32</f>
        <v> Squaddara G.</v>
      </c>
      <c r="C43" s="159"/>
      <c r="D43" s="58">
        <f t="shared" si="34"/>
        <v>0</v>
      </c>
      <c r="E43" s="85">
        <f t="shared" si="30"/>
        <v>0</v>
      </c>
      <c r="F43" s="158">
        <f>IF(D43&gt;E43,1,0)</f>
        <v>0</v>
      </c>
      <c r="G43" s="158">
        <f>IF(D43=E43,1,0)</f>
        <v>1</v>
      </c>
      <c r="H43" s="158">
        <f>IF(D43&lt;E43,1,0)</f>
        <v>0</v>
      </c>
      <c r="I43" s="210">
        <f t="shared" si="35"/>
        <v>0</v>
      </c>
      <c r="J43" s="211"/>
      <c r="K43" s="214"/>
      <c r="L43" s="215"/>
      <c r="N43" s="11">
        <f>N31+O43/100</f>
        <v>3.11</v>
      </c>
      <c r="O43" s="15">
        <v>11</v>
      </c>
      <c r="P43" s="13" t="str">
        <f t="shared" si="24"/>
        <v>B</v>
      </c>
      <c r="Q43" s="13" t="str">
        <f t="shared" si="25"/>
        <v> Squaddara G.</v>
      </c>
      <c r="R43" s="13" t="str">
        <f t="shared" si="26"/>
        <v>Player 38</v>
      </c>
      <c r="S43" s="13">
        <f t="shared" si="27"/>
        <v>0</v>
      </c>
      <c r="T43" s="13">
        <f t="shared" si="28"/>
        <v>0</v>
      </c>
      <c r="U43" s="14" t="str">
        <f t="shared" si="29"/>
        <v>Calabrò S.</v>
      </c>
      <c r="V43" s="21"/>
      <c r="W43" s="21"/>
      <c r="Z43" s="125"/>
      <c r="AA43" s="125"/>
      <c r="AB43" s="132"/>
      <c r="AC43" s="132"/>
      <c r="AD43" s="133"/>
      <c r="AE43" s="133"/>
      <c r="AF43" s="132"/>
    </row>
    <row r="44" spans="1:32" ht="13.5" thickBot="1">
      <c r="A44" s="76" t="str">
        <f>B31</f>
        <v>Diletti</v>
      </c>
      <c r="B44" s="77" t="str">
        <f>B33</f>
        <v>Player 38</v>
      </c>
      <c r="C44" s="156"/>
      <c r="D44" s="46">
        <f t="shared" si="34"/>
        <v>0</v>
      </c>
      <c r="E44" s="157">
        <f t="shared" si="30"/>
        <v>0</v>
      </c>
      <c r="F44" s="158">
        <f>IF(D44&gt;E44,1,0)</f>
        <v>0</v>
      </c>
      <c r="G44" s="158">
        <f>IF(D44=E44,1,0)</f>
        <v>1</v>
      </c>
      <c r="H44" s="158">
        <f>IF(D44&lt;E44,1,0)</f>
        <v>0</v>
      </c>
      <c r="I44" s="218">
        <f t="shared" si="35"/>
        <v>0</v>
      </c>
      <c r="J44" s="219"/>
      <c r="K44" s="214"/>
      <c r="L44" s="215"/>
      <c r="N44" s="16">
        <f>N31+O44/100</f>
        <v>3.12</v>
      </c>
      <c r="O44" s="17">
        <v>12</v>
      </c>
      <c r="P44" s="18" t="str">
        <f t="shared" si="24"/>
        <v>B</v>
      </c>
      <c r="Q44" s="18" t="str">
        <f t="shared" si="25"/>
        <v>Magrì</v>
      </c>
      <c r="R44" s="18" t="str">
        <f t="shared" si="26"/>
        <v>Diletti</v>
      </c>
      <c r="S44" s="18">
        <f t="shared" si="27"/>
        <v>0</v>
      </c>
      <c r="T44" s="18">
        <f t="shared" si="28"/>
        <v>0</v>
      </c>
      <c r="U44" s="19" t="str">
        <f t="shared" si="29"/>
        <v>Giliberto</v>
      </c>
      <c r="V44" s="21"/>
      <c r="W44" s="21"/>
      <c r="Z44" s="125"/>
      <c r="AA44" s="125"/>
      <c r="AB44" s="132"/>
      <c r="AC44" s="132"/>
      <c r="AD44" s="133"/>
      <c r="AE44" s="133"/>
      <c r="AF44" s="132"/>
    </row>
    <row r="45" spans="1:32" ht="13.5" thickBot="1">
      <c r="A45" s="82" t="str">
        <f>B30</f>
        <v>Corso A.</v>
      </c>
      <c r="B45" s="83" t="str">
        <f>B32</f>
        <v> Squaddara G.</v>
      </c>
      <c r="C45" s="159"/>
      <c r="D45" s="58">
        <f t="shared" si="34"/>
        <v>0</v>
      </c>
      <c r="E45" s="85">
        <f t="shared" si="30"/>
        <v>0</v>
      </c>
      <c r="F45" s="158">
        <f>IF(D45&gt;E45,1,0)</f>
        <v>0</v>
      </c>
      <c r="G45" s="158">
        <f>IF(D45=E45,1,0)</f>
        <v>1</v>
      </c>
      <c r="H45" s="158">
        <f>IF(D45&lt;E45,1,0)</f>
        <v>0</v>
      </c>
      <c r="I45" s="210">
        <f t="shared" si="35"/>
        <v>0</v>
      </c>
      <c r="J45" s="211"/>
      <c r="K45" s="216"/>
      <c r="L45" s="217"/>
      <c r="N45" s="100"/>
      <c r="O45" s="100"/>
      <c r="P45" s="100"/>
      <c r="Q45" s="100"/>
      <c r="R45" s="100"/>
      <c r="S45" s="100"/>
      <c r="T45" s="100"/>
      <c r="U45" s="100"/>
      <c r="V45" s="21"/>
      <c r="W45" s="21"/>
      <c r="Z45" s="125"/>
      <c r="AA45" s="125"/>
      <c r="AB45" s="132"/>
      <c r="AC45" s="132"/>
      <c r="AD45" s="133"/>
      <c r="AE45" s="133"/>
      <c r="AF45" s="132"/>
    </row>
    <row r="46" spans="1:34" s="29" customFormat="1" ht="13.5" customHeight="1" thickBo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2"/>
      <c r="M46" s="21"/>
      <c r="N46" s="1">
        <v>4</v>
      </c>
      <c r="O46" s="207" t="s">
        <v>79</v>
      </c>
      <c r="P46" s="208"/>
      <c r="Q46" s="208"/>
      <c r="R46" s="208"/>
      <c r="S46" s="208"/>
      <c r="T46" s="208"/>
      <c r="U46" s="209"/>
      <c r="V46" s="21"/>
      <c r="W46" s="21"/>
      <c r="X46" s="128"/>
      <c r="Y46" s="128"/>
      <c r="Z46" s="125"/>
      <c r="AA46" s="125"/>
      <c r="AB46" s="132"/>
      <c r="AC46" s="132"/>
      <c r="AD46" s="133"/>
      <c r="AE46" s="133"/>
      <c r="AF46" s="132"/>
      <c r="AG46" s="21"/>
      <c r="AH46" s="21"/>
    </row>
    <row r="47" spans="14:32" ht="13.5" thickBot="1">
      <c r="N47" s="22" t="s">
        <v>80</v>
      </c>
      <c r="O47" s="3" t="s">
        <v>81</v>
      </c>
      <c r="P47" s="3" t="s">
        <v>82</v>
      </c>
      <c r="Q47" s="4" t="s">
        <v>83</v>
      </c>
      <c r="R47" s="4" t="s">
        <v>84</v>
      </c>
      <c r="S47" s="5" t="s">
        <v>85</v>
      </c>
      <c r="T47" s="5"/>
      <c r="U47" s="3" t="s">
        <v>24</v>
      </c>
      <c r="V47" s="21"/>
      <c r="W47" s="21"/>
      <c r="Z47" s="139"/>
      <c r="AA47" s="139"/>
      <c r="AB47" s="139"/>
      <c r="AC47" s="139"/>
      <c r="AD47" s="139"/>
      <c r="AE47" s="139"/>
      <c r="AF47" s="139"/>
    </row>
    <row r="48" spans="1:34" s="92" customFormat="1" ht="13.5" thickBot="1">
      <c r="A48" s="21"/>
      <c r="B48" s="21"/>
      <c r="C48" s="21"/>
      <c r="D48" s="21"/>
      <c r="E48" s="21"/>
      <c r="F48" s="21"/>
      <c r="G48" s="24"/>
      <c r="H48" s="24"/>
      <c r="I48" s="21"/>
      <c r="J48" s="21"/>
      <c r="K48" s="21"/>
      <c r="L48" s="21"/>
      <c r="M48" s="21"/>
      <c r="N48" s="6">
        <f>N46+O48/100</f>
        <v>4.01</v>
      </c>
      <c r="O48" s="7">
        <v>1</v>
      </c>
      <c r="P48" s="8" t="str">
        <f aca="true" t="shared" si="36" ref="P48:P59">_xlfn.IFERROR(VLOOKUP(N48,$X:$AF,4,FALSE),"-")</f>
        <v>B</v>
      </c>
      <c r="Q48" s="8" t="str">
        <f aca="true" t="shared" si="37" ref="Q48:Q59">_xlfn.IFERROR(VLOOKUP(N48,$X:$AF,5,FALSE),"-")</f>
        <v>Corso A.</v>
      </c>
      <c r="R48" s="9" t="str">
        <f aca="true" t="shared" si="38" ref="R48:R59">_xlfn.IFERROR(VLOOKUP(N48,$X:$AF,6,FALSE),"-")</f>
        <v>Player 38</v>
      </c>
      <c r="S48" s="9">
        <f aca="true" t="shared" si="39" ref="S48:S59">_xlfn.IFERROR(VLOOKUP(N48,$X:$AF,7,FALSE),"-")</f>
        <v>0</v>
      </c>
      <c r="T48" s="9">
        <f aca="true" t="shared" si="40" ref="T48:T59">_xlfn.IFERROR(VLOOKUP(N48,$X:$AF,8,FALSE),"-")</f>
        <v>0</v>
      </c>
      <c r="U48" s="10" t="str">
        <f aca="true" t="shared" si="41" ref="U48:U59">_xlfn.IFERROR(VLOOKUP(N48,$X:$AF,9,FALSE),"-")</f>
        <v>Longo</v>
      </c>
      <c r="V48" s="21"/>
      <c r="W48" s="21"/>
      <c r="X48" s="128"/>
      <c r="Y48" s="128"/>
      <c r="Z48" s="137"/>
      <c r="AA48" s="137"/>
      <c r="AB48" s="140"/>
      <c r="AC48" s="140"/>
      <c r="AD48" s="127"/>
      <c r="AE48" s="127"/>
      <c r="AF48" s="140"/>
      <c r="AG48" s="21"/>
      <c r="AH48" s="21"/>
    </row>
    <row r="49" spans="1:32" ht="13.5" thickBot="1">
      <c r="A49" s="26" t="s">
        <v>13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8"/>
      <c r="N49" s="11">
        <f>N46+O49/100</f>
        <v>4.02</v>
      </c>
      <c r="O49" s="12">
        <v>2</v>
      </c>
      <c r="P49" s="13" t="str">
        <f t="shared" si="36"/>
        <v>B</v>
      </c>
      <c r="Q49" s="13" t="str">
        <f t="shared" si="37"/>
        <v>Magrì</v>
      </c>
      <c r="R49" s="13" t="str">
        <f t="shared" si="38"/>
        <v> Squaddara G.</v>
      </c>
      <c r="S49" s="13">
        <f t="shared" si="39"/>
        <v>0</v>
      </c>
      <c r="T49" s="13">
        <f t="shared" si="40"/>
        <v>0</v>
      </c>
      <c r="U49" s="14" t="str">
        <f t="shared" si="41"/>
        <v> La Torre C.</v>
      </c>
      <c r="V49" s="21"/>
      <c r="W49" s="101" t="str">
        <f>IF(COUNTIF(X:X,X49)&gt;1,"X","")</f>
        <v>X</v>
      </c>
      <c r="X49" s="105"/>
      <c r="Y49" s="105"/>
      <c r="Z49" s="197" t="str">
        <f>"PARTITE "&amp;A49</f>
        <v>PARTITE GIRONE 3</v>
      </c>
      <c r="AA49" s="198"/>
      <c r="AB49" s="198"/>
      <c r="AC49" s="198"/>
      <c r="AD49" s="198"/>
      <c r="AE49" s="198"/>
      <c r="AF49" s="199"/>
    </row>
    <row r="50" spans="1:32" ht="13.5" thickBo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/>
      <c r="N50" s="11">
        <f>N46+O50/100</f>
        <v>4.03</v>
      </c>
      <c r="O50" s="12">
        <v>3</v>
      </c>
      <c r="P50" s="13" t="str">
        <f t="shared" si="36"/>
        <v>D</v>
      </c>
      <c r="Q50" s="13" t="str">
        <f t="shared" si="37"/>
        <v>Russo</v>
      </c>
      <c r="R50" s="13" t="str">
        <f t="shared" si="38"/>
        <v>La Torre A.</v>
      </c>
      <c r="S50" s="13">
        <f t="shared" si="39"/>
        <v>0</v>
      </c>
      <c r="T50" s="13">
        <f t="shared" si="40"/>
        <v>0</v>
      </c>
      <c r="U50" s="14" t="str">
        <f t="shared" si="41"/>
        <v>Bagnato</v>
      </c>
      <c r="V50" s="21"/>
      <c r="W50" s="102"/>
      <c r="X50" s="106" t="s">
        <v>80</v>
      </c>
      <c r="Y50" s="106" t="s">
        <v>78</v>
      </c>
      <c r="Z50" s="106" t="s">
        <v>23</v>
      </c>
      <c r="AA50" s="106" t="s">
        <v>35</v>
      </c>
      <c r="AB50" s="107" t="s">
        <v>74</v>
      </c>
      <c r="AC50" s="107" t="s">
        <v>74</v>
      </c>
      <c r="AD50" s="205" t="s">
        <v>11</v>
      </c>
      <c r="AE50" s="206"/>
      <c r="AF50" s="106" t="s">
        <v>24</v>
      </c>
    </row>
    <row r="51" spans="1:34" ht="13.5" thickBot="1">
      <c r="A51" s="33"/>
      <c r="B51" s="34"/>
      <c r="C51" s="35"/>
      <c r="D51" s="35"/>
      <c r="E51" s="35"/>
      <c r="F51" s="35"/>
      <c r="G51" s="36"/>
      <c r="H51" s="36"/>
      <c r="I51" s="35"/>
      <c r="J51" s="35"/>
      <c r="K51" s="35"/>
      <c r="L51" s="37"/>
      <c r="M51" s="29"/>
      <c r="N51" s="11">
        <f>N46+O51/100</f>
        <v>4.04</v>
      </c>
      <c r="O51" s="12">
        <v>4</v>
      </c>
      <c r="P51" s="13" t="str">
        <f t="shared" si="36"/>
        <v>D</v>
      </c>
      <c r="Q51" s="13" t="str">
        <f t="shared" si="37"/>
        <v>Giuffré</v>
      </c>
      <c r="R51" s="13" t="str">
        <f t="shared" si="38"/>
        <v> Riccobene</v>
      </c>
      <c r="S51" s="13">
        <f t="shared" si="39"/>
        <v>0</v>
      </c>
      <c r="T51" s="13">
        <f t="shared" si="40"/>
        <v>0</v>
      </c>
      <c r="U51" s="14" t="str">
        <f t="shared" si="41"/>
        <v> Torre</v>
      </c>
      <c r="V51" s="21"/>
      <c r="W51" s="102">
        <f aca="true" t="shared" si="42" ref="W51:W60">IF(COUNTIF(X$1:X$65536,X51)&gt;1,"X","")</f>
      </c>
      <c r="X51" s="108">
        <f aca="true" t="shared" si="43" ref="X51:X56">Y51+Z51/100</f>
        <v>1.03</v>
      </c>
      <c r="Y51" s="109">
        <v>1</v>
      </c>
      <c r="Z51" s="109">
        <v>3</v>
      </c>
      <c r="AA51" s="110" t="s">
        <v>38</v>
      </c>
      <c r="AB51" s="111" t="str">
        <f aca="true" t="shared" si="44" ref="AB51:AB60">A60</f>
        <v>Natoli C.</v>
      </c>
      <c r="AC51" s="112" t="str">
        <f aca="true" t="shared" si="45" ref="AC51:AC60">B60</f>
        <v>Bagnato</v>
      </c>
      <c r="AD51" s="113"/>
      <c r="AE51" s="114"/>
      <c r="AF51" s="115" t="str">
        <f>B77</f>
        <v>Russo</v>
      </c>
      <c r="AH51" s="29"/>
    </row>
    <row r="52" spans="1:32" ht="13.5" thickBot="1">
      <c r="A52" s="33"/>
      <c r="B52" s="38" t="s">
        <v>74</v>
      </c>
      <c r="C52" s="39" t="s">
        <v>1</v>
      </c>
      <c r="D52" s="40" t="s">
        <v>2</v>
      </c>
      <c r="E52" s="40" t="s">
        <v>3</v>
      </c>
      <c r="F52" s="41" t="s">
        <v>4</v>
      </c>
      <c r="G52" s="41" t="s">
        <v>5</v>
      </c>
      <c r="H52" s="41" t="s">
        <v>6</v>
      </c>
      <c r="I52" s="40" t="s">
        <v>7</v>
      </c>
      <c r="J52" s="42" t="s">
        <v>8</v>
      </c>
      <c r="K52" s="43"/>
      <c r="L52" s="38" t="s">
        <v>99</v>
      </c>
      <c r="N52" s="11">
        <f>N46+O52/100</f>
        <v>4.05</v>
      </c>
      <c r="O52" s="12">
        <v>5</v>
      </c>
      <c r="P52" s="13" t="str">
        <f t="shared" si="36"/>
        <v>F</v>
      </c>
      <c r="Q52" s="13" t="str">
        <f t="shared" si="37"/>
        <v>Lo Presti A.</v>
      </c>
      <c r="R52" s="13" t="str">
        <f t="shared" si="38"/>
        <v>Lo Cascio Giud.</v>
      </c>
      <c r="S52" s="13">
        <f t="shared" si="39"/>
        <v>0</v>
      </c>
      <c r="T52" s="13">
        <f t="shared" si="40"/>
        <v>0</v>
      </c>
      <c r="U52" s="14" t="str">
        <f t="shared" si="41"/>
        <v>Lo Cascio Gius.</v>
      </c>
      <c r="V52" s="21"/>
      <c r="W52" s="102">
        <f t="shared" si="42"/>
      </c>
      <c r="X52" s="116">
        <f t="shared" si="43"/>
        <v>1.04</v>
      </c>
      <c r="Y52" s="117">
        <v>1</v>
      </c>
      <c r="Z52" s="117">
        <v>4</v>
      </c>
      <c r="AA52" s="118" t="s">
        <v>38</v>
      </c>
      <c r="AB52" s="119" t="str">
        <f t="shared" si="44"/>
        <v> Torre</v>
      </c>
      <c r="AC52" s="120" t="str">
        <f t="shared" si="45"/>
        <v> Frollo</v>
      </c>
      <c r="AD52" s="121"/>
      <c r="AE52" s="122"/>
      <c r="AF52" s="123" t="str">
        <f>B80</f>
        <v> Riccobene</v>
      </c>
    </row>
    <row r="53" spans="1:34" ht="12.75">
      <c r="A53" s="44">
        <f>C53*1000+J53*50+H53+0.9</f>
        <v>4000.9</v>
      </c>
      <c r="B53" s="45" t="str">
        <f>Player!A3</f>
        <v>Natoli C.</v>
      </c>
      <c r="C53" s="46">
        <f>3*E53+F53</f>
        <v>4</v>
      </c>
      <c r="D53" s="47">
        <f>SUM(E53:G53)</f>
        <v>4</v>
      </c>
      <c r="E53" s="47">
        <f>SUM(F60+F62+F65+F67)</f>
        <v>0</v>
      </c>
      <c r="F53" s="48">
        <f>SUM(G60+G62+G65+G67)</f>
        <v>4</v>
      </c>
      <c r="G53" s="48">
        <f>SUM(H60+H62+H65+H67)</f>
        <v>0</v>
      </c>
      <c r="H53" s="48">
        <f>SUM(D60+D62+D65+D67)</f>
        <v>0</v>
      </c>
      <c r="I53" s="47">
        <f>SUM(E60+E62+E65+E67)</f>
        <v>0</v>
      </c>
      <c r="J53" s="49">
        <f>H53-I53</f>
        <v>0</v>
      </c>
      <c r="K53" s="50" t="s">
        <v>29</v>
      </c>
      <c r="L53" s="51" t="str">
        <f>IF(SUM(A53:A57)=20003.9,K53,VLOOKUP(LARGE($A$5:$A$9,1),A53:B57,2,FALSE))</f>
        <v>3A</v>
      </c>
      <c r="M53" s="92"/>
      <c r="N53" s="11">
        <f>N46+O53/100</f>
        <v>4.06</v>
      </c>
      <c r="O53" s="12">
        <v>6</v>
      </c>
      <c r="P53" s="13" t="str">
        <f t="shared" si="36"/>
        <v>F</v>
      </c>
      <c r="Q53" s="13" t="str">
        <f t="shared" si="37"/>
        <v>La Torre F.</v>
      </c>
      <c r="R53" s="13" t="str">
        <f t="shared" si="38"/>
        <v> Pisasale</v>
      </c>
      <c r="S53" s="13">
        <f t="shared" si="39"/>
        <v>0</v>
      </c>
      <c r="T53" s="13">
        <f t="shared" si="40"/>
        <v>0</v>
      </c>
      <c r="U53" s="14" t="str">
        <f t="shared" si="41"/>
        <v>Currò S.</v>
      </c>
      <c r="V53" s="21"/>
      <c r="W53" s="102">
        <f t="shared" si="42"/>
      </c>
      <c r="X53" s="108">
        <f t="shared" si="43"/>
        <v>2.11</v>
      </c>
      <c r="Y53" s="109">
        <v>2</v>
      </c>
      <c r="Z53" s="109">
        <v>11</v>
      </c>
      <c r="AA53" s="110" t="s">
        <v>38</v>
      </c>
      <c r="AB53" s="111" t="str">
        <f t="shared" si="44"/>
        <v>Natoli C.</v>
      </c>
      <c r="AC53" s="112" t="str">
        <f t="shared" si="45"/>
        <v>Player 39</v>
      </c>
      <c r="AD53" s="113"/>
      <c r="AE53" s="114"/>
      <c r="AF53" s="115" t="str">
        <f>B78</f>
        <v>Giuffré</v>
      </c>
      <c r="AH53" s="92"/>
    </row>
    <row r="54" spans="1:34" s="92" customFormat="1" ht="13.5" thickBot="1">
      <c r="A54" s="44">
        <f>C54*1000+J54*50+H54+0.8</f>
        <v>4000.8</v>
      </c>
      <c r="B54" s="52" t="str">
        <f>Player!A16</f>
        <v>Bagnato</v>
      </c>
      <c r="C54" s="53">
        <f>3*E54+F54</f>
        <v>4</v>
      </c>
      <c r="D54" s="54">
        <f>SUM(E54:G54)</f>
        <v>4</v>
      </c>
      <c r="E54" s="54">
        <f>SUM(H60+F63+F66+F69)</f>
        <v>0</v>
      </c>
      <c r="F54" s="55">
        <f>SUM(G60+G63+G66+G69)</f>
        <v>4</v>
      </c>
      <c r="G54" s="55">
        <f>SUM(F60+H63+H66+H69)</f>
        <v>0</v>
      </c>
      <c r="H54" s="55">
        <f>SUM(E60+D63+D66+D69)</f>
        <v>0</v>
      </c>
      <c r="I54" s="55">
        <f>SUM(D60+E63+E66+E69)</f>
        <v>0</v>
      </c>
      <c r="J54" s="56">
        <f>H54-I54</f>
        <v>0</v>
      </c>
      <c r="K54" s="50" t="s">
        <v>30</v>
      </c>
      <c r="L54" s="51" t="str">
        <f>IF(SUM(A53:A57)=20003.9,K54,VLOOKUP(LARGE($A$5:$A$9,1),A53:B57,2,FALSE))</f>
        <v>3B</v>
      </c>
      <c r="M54" s="21"/>
      <c r="N54" s="11">
        <f>N46+O54/100</f>
        <v>4.07</v>
      </c>
      <c r="O54" s="15">
        <v>7</v>
      </c>
      <c r="P54" s="13" t="str">
        <f t="shared" si="36"/>
        <v>H</v>
      </c>
      <c r="Q54" s="13" t="str">
        <f t="shared" si="37"/>
        <v>Cortese</v>
      </c>
      <c r="R54" s="13" t="str">
        <f t="shared" si="38"/>
        <v>Cannavò</v>
      </c>
      <c r="S54" s="13">
        <f t="shared" si="39"/>
        <v>0</v>
      </c>
      <c r="T54" s="13">
        <f t="shared" si="40"/>
        <v>0</v>
      </c>
      <c r="U54" s="14" t="str">
        <f t="shared" si="41"/>
        <v>Sciacca</v>
      </c>
      <c r="V54" s="21"/>
      <c r="W54" s="102">
        <f t="shared" si="42"/>
      </c>
      <c r="X54" s="116">
        <f t="shared" si="43"/>
        <v>2.12</v>
      </c>
      <c r="Y54" s="117">
        <v>2</v>
      </c>
      <c r="Z54" s="117">
        <v>12</v>
      </c>
      <c r="AA54" s="118" t="s">
        <v>38</v>
      </c>
      <c r="AB54" s="119" t="str">
        <f t="shared" si="44"/>
        <v>Bagnato</v>
      </c>
      <c r="AC54" s="120" t="str">
        <f t="shared" si="45"/>
        <v> Torre</v>
      </c>
      <c r="AD54" s="121"/>
      <c r="AE54" s="122"/>
      <c r="AF54" s="123" t="str">
        <f>B79</f>
        <v>La Torre A.</v>
      </c>
      <c r="AG54" s="21"/>
      <c r="AH54" s="21"/>
    </row>
    <row r="55" spans="1:32" ht="12.75">
      <c r="A55" s="44">
        <f>C55*1000+J55*50+H55+0.7</f>
        <v>4000.7</v>
      </c>
      <c r="B55" s="52" t="str">
        <f>Player!A21</f>
        <v> Torre</v>
      </c>
      <c r="C55" s="53">
        <f>3*E55+F55</f>
        <v>4</v>
      </c>
      <c r="D55" s="54">
        <f>SUM(E55:G55)</f>
        <v>4</v>
      </c>
      <c r="E55" s="54">
        <f>SUM(F61+H63+H65+F68)</f>
        <v>0</v>
      </c>
      <c r="F55" s="55">
        <f>SUM(G61+G63+G65+G68)</f>
        <v>4</v>
      </c>
      <c r="G55" s="55">
        <f>SUM(H61+F63+F65+H68)</f>
        <v>0</v>
      </c>
      <c r="H55" s="55">
        <f>SUM(D61+E63+E65+D68)</f>
        <v>0</v>
      </c>
      <c r="I55" s="55">
        <f>SUM(E61+D63+D65+E68)</f>
        <v>0</v>
      </c>
      <c r="J55" s="56">
        <f>H55-I55</f>
        <v>0</v>
      </c>
      <c r="K55" s="50" t="s">
        <v>31</v>
      </c>
      <c r="L55" s="51" t="str">
        <f>IF(SUM(A53:A57)=20003.9,K55,VLOOKUP(LARGE($A$5:$A$9,1),A53:B57,2,FALSE))</f>
        <v>3C</v>
      </c>
      <c r="N55" s="11">
        <f>N46+O55/100</f>
        <v>4.08</v>
      </c>
      <c r="O55" s="12">
        <v>8</v>
      </c>
      <c r="P55" s="13" t="str">
        <f t="shared" si="36"/>
        <v>H</v>
      </c>
      <c r="Q55" s="13" t="str">
        <f t="shared" si="37"/>
        <v>Mandanici</v>
      </c>
      <c r="R55" s="13" t="str">
        <f t="shared" si="38"/>
        <v>Lo Presti R.</v>
      </c>
      <c r="S55" s="13">
        <f t="shared" si="39"/>
        <v>0</v>
      </c>
      <c r="T55" s="13">
        <f t="shared" si="40"/>
        <v>0</v>
      </c>
      <c r="U55" s="14" t="str">
        <f t="shared" si="41"/>
        <v>Squaddara F.</v>
      </c>
      <c r="V55" s="21"/>
      <c r="W55" s="102">
        <f t="shared" si="42"/>
      </c>
      <c r="X55" s="108">
        <f t="shared" si="43"/>
        <v>3.03</v>
      </c>
      <c r="Y55" s="109">
        <v>3</v>
      </c>
      <c r="Z55" s="109">
        <v>3</v>
      </c>
      <c r="AA55" s="110" t="s">
        <v>38</v>
      </c>
      <c r="AB55" s="111" t="str">
        <f t="shared" si="44"/>
        <v> Frollo</v>
      </c>
      <c r="AC55" s="112" t="str">
        <f t="shared" si="45"/>
        <v>Player 39</v>
      </c>
      <c r="AD55" s="113"/>
      <c r="AE55" s="114"/>
      <c r="AF55" s="115" t="str">
        <f>B80</f>
        <v> Riccobene</v>
      </c>
    </row>
    <row r="56" spans="1:33" ht="13.5" thickBot="1">
      <c r="A56" s="44">
        <f>C56*1000+J56*50+H56+0.6</f>
        <v>4000.6</v>
      </c>
      <c r="B56" s="57" t="str">
        <f>Player!A34</f>
        <v> Frollo</v>
      </c>
      <c r="C56" s="53">
        <f>3*E56+F56</f>
        <v>4</v>
      </c>
      <c r="D56" s="54">
        <f>SUM(E56:G56)</f>
        <v>4</v>
      </c>
      <c r="E56" s="54">
        <f>SUM(H61+F64+H67+H69)</f>
        <v>0</v>
      </c>
      <c r="F56" s="55">
        <f>SUM(G61+G64+G67+G69)</f>
        <v>4</v>
      </c>
      <c r="G56" s="55">
        <f>SUM(F61+H64+F67+F69)</f>
        <v>0</v>
      </c>
      <c r="H56" s="55">
        <f>SUM(E61+D64+E67+E69)</f>
        <v>0</v>
      </c>
      <c r="I56" s="55">
        <f>SUM(D61+E64+D67+D69)</f>
        <v>0</v>
      </c>
      <c r="J56" s="56">
        <f>H56-I56</f>
        <v>0</v>
      </c>
      <c r="K56" s="50" t="s">
        <v>60</v>
      </c>
      <c r="L56" s="51" t="str">
        <f>IF(SUM(A53:A57)=20003.9,K56,VLOOKUP(LARGE($A$5:$A$9,1),A53:B57,2,FALSE))</f>
        <v>3D</v>
      </c>
      <c r="N56" s="11">
        <f>N46+O56/100</f>
        <v>4.09</v>
      </c>
      <c r="O56" s="12">
        <v>9</v>
      </c>
      <c r="P56" s="13" t="str">
        <f t="shared" si="36"/>
        <v>-</v>
      </c>
      <c r="Q56" s="13" t="str">
        <f t="shared" si="37"/>
        <v>-</v>
      </c>
      <c r="R56" s="13" t="str">
        <f t="shared" si="38"/>
        <v>-</v>
      </c>
      <c r="S56" s="13" t="str">
        <f t="shared" si="39"/>
        <v>-</v>
      </c>
      <c r="T56" s="13" t="str">
        <f t="shared" si="40"/>
        <v>-</v>
      </c>
      <c r="U56" s="14" t="str">
        <f t="shared" si="41"/>
        <v>-</v>
      </c>
      <c r="V56" s="21"/>
      <c r="W56" s="103">
        <f t="shared" si="42"/>
      </c>
      <c r="X56" s="116">
        <f t="shared" si="43"/>
        <v>3.04</v>
      </c>
      <c r="Y56" s="117">
        <v>3</v>
      </c>
      <c r="Z56" s="117">
        <v>4</v>
      </c>
      <c r="AA56" s="118" t="s">
        <v>38</v>
      </c>
      <c r="AB56" s="119" t="str">
        <f t="shared" si="44"/>
        <v>Natoli C.</v>
      </c>
      <c r="AC56" s="120" t="str">
        <f t="shared" si="45"/>
        <v> Torre</v>
      </c>
      <c r="AD56" s="121"/>
      <c r="AE56" s="122"/>
      <c r="AF56" s="123" t="str">
        <f>B79</f>
        <v>La Torre A.</v>
      </c>
      <c r="AG56" s="29"/>
    </row>
    <row r="57" spans="1:32" ht="13.5" thickBot="1">
      <c r="A57" s="44">
        <f>C57*1000+J57*50+H57+0.9</f>
        <v>4000.9</v>
      </c>
      <c r="B57" s="57" t="str">
        <f>Player!A39</f>
        <v>Player 39</v>
      </c>
      <c r="C57" s="58">
        <f>3*E57+F57</f>
        <v>4</v>
      </c>
      <c r="D57" s="59">
        <f>SUM(E57:G57)</f>
        <v>4</v>
      </c>
      <c r="E57" s="59">
        <f>SUM(H62+H64+H66+H68)</f>
        <v>0</v>
      </c>
      <c r="F57" s="59">
        <f>SUM(G62+G64+G66+G68)</f>
        <v>4</v>
      </c>
      <c r="G57" s="60">
        <f>SUM(F62+F64+F66+F68)</f>
        <v>0</v>
      </c>
      <c r="H57" s="60">
        <f>SUM(E62+E64+E66+E68)</f>
        <v>0</v>
      </c>
      <c r="I57" s="60">
        <f>SUM(D62+D64+D66+D68)</f>
        <v>0</v>
      </c>
      <c r="J57" s="61">
        <f>H57-I57</f>
        <v>0</v>
      </c>
      <c r="K57" s="62" t="s">
        <v>115</v>
      </c>
      <c r="L57" s="63" t="str">
        <f>IF(SUM(A53:A57)=20003.9,K57,VLOOKUP(LARGE($A$5:$A$9,1),A53:B57,2,FALSE))</f>
        <v>3E</v>
      </c>
      <c r="N57" s="11">
        <f>N46+O57/100</f>
        <v>4.1</v>
      </c>
      <c r="O57" s="12">
        <v>10</v>
      </c>
      <c r="P57" s="13" t="str">
        <f t="shared" si="36"/>
        <v>-</v>
      </c>
      <c r="Q57" s="13" t="str">
        <f t="shared" si="37"/>
        <v>-</v>
      </c>
      <c r="R57" s="13" t="str">
        <f t="shared" si="38"/>
        <v>-</v>
      </c>
      <c r="S57" s="13" t="str">
        <f t="shared" si="39"/>
        <v>-</v>
      </c>
      <c r="T57" s="13" t="str">
        <f t="shared" si="40"/>
        <v>-</v>
      </c>
      <c r="U57" s="14" t="str">
        <f t="shared" si="41"/>
        <v>-</v>
      </c>
      <c r="V57" s="21"/>
      <c r="W57" s="102">
        <f t="shared" si="42"/>
      </c>
      <c r="X57" s="108">
        <f>Y57+Z57/100</f>
        <v>5.03</v>
      </c>
      <c r="Y57" s="109">
        <v>5</v>
      </c>
      <c r="Z57" s="109">
        <v>3</v>
      </c>
      <c r="AA57" s="110" t="s">
        <v>38</v>
      </c>
      <c r="AB57" s="111" t="str">
        <f t="shared" si="44"/>
        <v>Bagnato</v>
      </c>
      <c r="AC57" s="112" t="str">
        <f t="shared" si="45"/>
        <v>Player 39</v>
      </c>
      <c r="AD57" s="113"/>
      <c r="AE57" s="114"/>
      <c r="AF57" s="115" t="str">
        <f>B84</f>
        <v> Riccobene</v>
      </c>
    </row>
    <row r="58" spans="1:33" ht="13.5" thickBot="1">
      <c r="A58" s="151"/>
      <c r="B58" s="152"/>
      <c r="C58" s="153"/>
      <c r="D58" s="153"/>
      <c r="E58" s="153"/>
      <c r="F58" s="154"/>
      <c r="G58" s="154"/>
      <c r="H58" s="155"/>
      <c r="I58" s="153"/>
      <c r="J58" s="153"/>
      <c r="K58" s="69"/>
      <c r="L58" s="70"/>
      <c r="N58" s="11">
        <f>N46+O58/100</f>
        <v>4.11</v>
      </c>
      <c r="O58" s="15">
        <v>11</v>
      </c>
      <c r="P58" s="13" t="str">
        <f t="shared" si="36"/>
        <v>A</v>
      </c>
      <c r="Q58" s="13" t="str">
        <f t="shared" si="37"/>
        <v>Calabrò S.</v>
      </c>
      <c r="R58" s="13" t="str">
        <f t="shared" si="38"/>
        <v>Player 37</v>
      </c>
      <c r="S58" s="13">
        <f t="shared" si="39"/>
        <v>0</v>
      </c>
      <c r="T58" s="13">
        <f t="shared" si="40"/>
        <v>0</v>
      </c>
      <c r="U58" s="14" t="str">
        <f t="shared" si="41"/>
        <v> Squaddara G.</v>
      </c>
      <c r="V58" s="29"/>
      <c r="W58" s="102">
        <f t="shared" si="42"/>
      </c>
      <c r="X58" s="116">
        <f>Y58+Z58/100</f>
        <v>5.04</v>
      </c>
      <c r="Y58" s="117">
        <v>5</v>
      </c>
      <c r="Z58" s="117">
        <v>4</v>
      </c>
      <c r="AA58" s="118" t="s">
        <v>38</v>
      </c>
      <c r="AB58" s="119" t="str">
        <f t="shared" si="44"/>
        <v>Natoli C.</v>
      </c>
      <c r="AC58" s="120" t="str">
        <f t="shared" si="45"/>
        <v> Frollo</v>
      </c>
      <c r="AD58" s="121"/>
      <c r="AE58" s="122"/>
      <c r="AF58" s="123" t="str">
        <f>B87</f>
        <v> Riccobene</v>
      </c>
      <c r="AG58" s="92"/>
    </row>
    <row r="59" spans="1:34" ht="13.5" thickBot="1">
      <c r="A59" s="72"/>
      <c r="B59" s="73"/>
      <c r="C59" s="169"/>
      <c r="D59" s="191" t="s">
        <v>11</v>
      </c>
      <c r="E59" s="192"/>
      <c r="F59" s="34"/>
      <c r="G59" s="75"/>
      <c r="H59" s="34"/>
      <c r="I59" s="191" t="s">
        <v>24</v>
      </c>
      <c r="J59" s="193"/>
      <c r="K59" s="191"/>
      <c r="L59" s="192"/>
      <c r="N59" s="16">
        <f>N46+O59/100</f>
        <v>4.12</v>
      </c>
      <c r="O59" s="17">
        <v>12</v>
      </c>
      <c r="P59" s="18" t="str">
        <f t="shared" si="36"/>
        <v>A</v>
      </c>
      <c r="Q59" s="18" t="str">
        <f t="shared" si="37"/>
        <v>Longo</v>
      </c>
      <c r="R59" s="18" t="str">
        <f t="shared" si="38"/>
        <v>Giliberto</v>
      </c>
      <c r="S59" s="18">
        <f t="shared" si="39"/>
        <v>0</v>
      </c>
      <c r="T59" s="18">
        <f t="shared" si="40"/>
        <v>0</v>
      </c>
      <c r="U59" s="19" t="str">
        <f t="shared" si="41"/>
        <v>Diletti</v>
      </c>
      <c r="V59" s="21"/>
      <c r="W59" s="102">
        <f t="shared" si="42"/>
      </c>
      <c r="X59" s="108">
        <f>Y59+Z59/100</f>
        <v>6.11</v>
      </c>
      <c r="Y59" s="109">
        <v>6</v>
      </c>
      <c r="Z59" s="109">
        <v>11</v>
      </c>
      <c r="AA59" s="110" t="s">
        <v>38</v>
      </c>
      <c r="AB59" s="111" t="str">
        <f t="shared" si="44"/>
        <v> Torre</v>
      </c>
      <c r="AC59" s="112" t="str">
        <f t="shared" si="45"/>
        <v>Player 39</v>
      </c>
      <c r="AD59" s="113"/>
      <c r="AE59" s="114"/>
      <c r="AF59" s="115" t="str">
        <f>B85</f>
        <v>La Torre A.</v>
      </c>
      <c r="AH59" s="92"/>
    </row>
    <row r="60" spans="1:32" ht="13.5" thickBot="1">
      <c r="A60" s="76" t="str">
        <f>B53</f>
        <v>Natoli C.</v>
      </c>
      <c r="B60" s="77" t="str">
        <f>B54</f>
        <v>Bagnato</v>
      </c>
      <c r="C60" s="156"/>
      <c r="D60" s="79">
        <f>AD56</f>
        <v>0</v>
      </c>
      <c r="E60" s="80">
        <f aca="true" t="shared" si="46" ref="E60:E67">AE56</f>
        <v>0</v>
      </c>
      <c r="F60" s="158">
        <f aca="true" t="shared" si="47" ref="F60:F65">IF(D60&gt;E60,1,0)</f>
        <v>0</v>
      </c>
      <c r="G60" s="158">
        <f aca="true" t="shared" si="48" ref="G60:G65">IF(D60=E60,1,0)</f>
        <v>1</v>
      </c>
      <c r="H60" s="158">
        <f aca="true" t="shared" si="49" ref="H60:H65">IF(D60&lt;E60,1,0)</f>
        <v>0</v>
      </c>
      <c r="I60" s="189" t="str">
        <f>AF56</f>
        <v>La Torre A.</v>
      </c>
      <c r="J60" s="190"/>
      <c r="K60" s="212"/>
      <c r="L60" s="213"/>
      <c r="M60" s="92"/>
      <c r="N60" s="20"/>
      <c r="Q60" s="21"/>
      <c r="R60" s="21"/>
      <c r="V60" s="92"/>
      <c r="W60" s="102">
        <f t="shared" si="42"/>
      </c>
      <c r="X60" s="116">
        <f>Y60+Z60/100</f>
        <v>6.12</v>
      </c>
      <c r="Y60" s="117">
        <v>6</v>
      </c>
      <c r="Z60" s="117">
        <v>12</v>
      </c>
      <c r="AA60" s="118" t="s">
        <v>38</v>
      </c>
      <c r="AB60" s="119" t="str">
        <f t="shared" si="44"/>
        <v>Bagnato</v>
      </c>
      <c r="AC60" s="120" t="str">
        <f t="shared" si="45"/>
        <v> Frollo</v>
      </c>
      <c r="AD60" s="121"/>
      <c r="AE60" s="122"/>
      <c r="AF60" s="123" t="str">
        <f>B86</f>
        <v> Riccobene</v>
      </c>
    </row>
    <row r="61" spans="1:34" s="29" customFormat="1" ht="13.5" customHeight="1" thickBot="1">
      <c r="A61" s="82" t="str">
        <f>B55</f>
        <v> Torre</v>
      </c>
      <c r="B61" s="83" t="str">
        <f>B56</f>
        <v> Frollo</v>
      </c>
      <c r="C61" s="159"/>
      <c r="D61" s="58">
        <f aca="true" t="shared" si="50" ref="D61:D67">AD57</f>
        <v>0</v>
      </c>
      <c r="E61" s="85">
        <f t="shared" si="46"/>
        <v>0</v>
      </c>
      <c r="F61" s="158">
        <f t="shared" si="47"/>
        <v>0</v>
      </c>
      <c r="G61" s="158">
        <f t="shared" si="48"/>
        <v>1</v>
      </c>
      <c r="H61" s="158">
        <f t="shared" si="49"/>
        <v>0</v>
      </c>
      <c r="I61" s="187" t="str">
        <f aca="true" t="shared" si="51" ref="I61:I67">AF57</f>
        <v> Riccobene</v>
      </c>
      <c r="J61" s="188"/>
      <c r="K61" s="214"/>
      <c r="L61" s="215"/>
      <c r="M61" s="21"/>
      <c r="N61" s="1">
        <v>5</v>
      </c>
      <c r="O61" s="207" t="s">
        <v>79</v>
      </c>
      <c r="P61" s="208"/>
      <c r="Q61" s="208"/>
      <c r="R61" s="208"/>
      <c r="S61" s="208"/>
      <c r="T61" s="208"/>
      <c r="U61" s="209"/>
      <c r="V61" s="21"/>
      <c r="W61" s="21"/>
      <c r="X61" s="125"/>
      <c r="Y61" s="125"/>
      <c r="Z61" s="125"/>
      <c r="AA61" s="125"/>
      <c r="AB61" s="126"/>
      <c r="AC61" s="126"/>
      <c r="AD61" s="127"/>
      <c r="AE61" s="127"/>
      <c r="AF61" s="126"/>
      <c r="AG61" s="21"/>
      <c r="AH61" s="21"/>
    </row>
    <row r="62" spans="1:32" ht="13.5" thickBot="1">
      <c r="A62" s="76" t="str">
        <f>B53</f>
        <v>Natoli C.</v>
      </c>
      <c r="B62" s="77" t="str">
        <f>B57</f>
        <v>Player 39</v>
      </c>
      <c r="C62" s="156"/>
      <c r="D62" s="46">
        <f t="shared" si="50"/>
        <v>0</v>
      </c>
      <c r="E62" s="157">
        <f t="shared" si="46"/>
        <v>0</v>
      </c>
      <c r="F62" s="158">
        <f t="shared" si="47"/>
        <v>0</v>
      </c>
      <c r="G62" s="158">
        <f t="shared" si="48"/>
        <v>1</v>
      </c>
      <c r="H62" s="158">
        <f t="shared" si="49"/>
        <v>0</v>
      </c>
      <c r="I62" s="194" t="str">
        <f t="shared" si="51"/>
        <v> Riccobene</v>
      </c>
      <c r="J62" s="195"/>
      <c r="K62" s="214"/>
      <c r="L62" s="215"/>
      <c r="N62" s="22" t="s">
        <v>80</v>
      </c>
      <c r="O62" s="3" t="s">
        <v>81</v>
      </c>
      <c r="P62" s="3" t="s">
        <v>82</v>
      </c>
      <c r="Q62" s="4" t="s">
        <v>83</v>
      </c>
      <c r="R62" s="4" t="s">
        <v>84</v>
      </c>
      <c r="S62" s="5" t="s">
        <v>85</v>
      </c>
      <c r="T62" s="5"/>
      <c r="U62" s="3" t="s">
        <v>24</v>
      </c>
      <c r="V62" s="21"/>
      <c r="W62" s="21"/>
      <c r="Z62" s="125"/>
      <c r="AA62" s="125"/>
      <c r="AB62" s="126"/>
      <c r="AC62" s="126"/>
      <c r="AD62" s="127"/>
      <c r="AE62" s="127"/>
      <c r="AF62" s="126"/>
    </row>
    <row r="63" spans="1:34" s="92" customFormat="1" ht="13.5" thickBot="1">
      <c r="A63" s="82" t="str">
        <f>B54</f>
        <v>Bagnato</v>
      </c>
      <c r="B63" s="83" t="str">
        <f>B55</f>
        <v> Torre</v>
      </c>
      <c r="C63" s="159"/>
      <c r="D63" s="58">
        <f t="shared" si="50"/>
        <v>0</v>
      </c>
      <c r="E63" s="85">
        <f t="shared" si="46"/>
        <v>0</v>
      </c>
      <c r="F63" s="158">
        <f t="shared" si="47"/>
        <v>0</v>
      </c>
      <c r="G63" s="158">
        <f t="shared" si="48"/>
        <v>1</v>
      </c>
      <c r="H63" s="158">
        <f t="shared" si="49"/>
        <v>0</v>
      </c>
      <c r="I63" s="187" t="str">
        <f t="shared" si="51"/>
        <v>La Torre A.</v>
      </c>
      <c r="J63" s="188"/>
      <c r="K63" s="214"/>
      <c r="L63" s="215"/>
      <c r="M63" s="21"/>
      <c r="N63" s="6">
        <f>N61+O63/100</f>
        <v>5.01</v>
      </c>
      <c r="O63" s="7">
        <v>1</v>
      </c>
      <c r="P63" s="8" t="str">
        <f aca="true" t="shared" si="52" ref="P63:P74">_xlfn.IFERROR(VLOOKUP(N63,$X:$AF,4,FALSE),"-")</f>
        <v>A</v>
      </c>
      <c r="Q63" s="8" t="str">
        <f aca="true" t="shared" si="53" ref="Q63:Q74">_xlfn.IFERROR(VLOOKUP(N63,$X:$AF,5,FALSE),"-")</f>
        <v> La Torre C.</v>
      </c>
      <c r="R63" s="9" t="str">
        <f aca="true" t="shared" si="54" ref="R63:R74">_xlfn.IFERROR(VLOOKUP(N63,$X:$AF,6,FALSE),"-")</f>
        <v>Player 37</v>
      </c>
      <c r="S63" s="9">
        <f aca="true" t="shared" si="55" ref="S63:S74">_xlfn.IFERROR(VLOOKUP(N63,$X:$AF,7,FALSE),"-")</f>
        <v>0</v>
      </c>
      <c r="T63" s="9">
        <f aca="true" t="shared" si="56" ref="T63:T74">_xlfn.IFERROR(VLOOKUP(N63,$X:$AF,8,FALSE),"-")</f>
        <v>0</v>
      </c>
      <c r="U63" s="10" t="str">
        <f aca="true" t="shared" si="57" ref="U63:U74">_xlfn.IFERROR(VLOOKUP(N63,$X:$AF,9,FALSE),"-")</f>
        <v>Corso A.</v>
      </c>
      <c r="V63" s="21"/>
      <c r="W63" s="21"/>
      <c r="X63" s="128"/>
      <c r="Y63" s="128"/>
      <c r="Z63" s="125"/>
      <c r="AA63" s="125"/>
      <c r="AB63" s="126"/>
      <c r="AC63" s="126"/>
      <c r="AD63" s="127"/>
      <c r="AE63" s="127"/>
      <c r="AF63" s="126"/>
      <c r="AG63" s="21"/>
      <c r="AH63" s="21"/>
    </row>
    <row r="64" spans="1:33" ht="12.75">
      <c r="A64" s="76" t="str">
        <f>B56</f>
        <v> Frollo</v>
      </c>
      <c r="B64" s="77" t="str">
        <f>B57</f>
        <v>Player 39</v>
      </c>
      <c r="C64" s="156"/>
      <c r="D64" s="46">
        <f t="shared" si="50"/>
        <v>0</v>
      </c>
      <c r="E64" s="157">
        <f t="shared" si="46"/>
        <v>0</v>
      </c>
      <c r="F64" s="158">
        <f t="shared" si="47"/>
        <v>0</v>
      </c>
      <c r="G64" s="158">
        <f t="shared" si="48"/>
        <v>1</v>
      </c>
      <c r="H64" s="158">
        <f t="shared" si="49"/>
        <v>0</v>
      </c>
      <c r="I64" s="194" t="str">
        <f t="shared" si="51"/>
        <v> Riccobene</v>
      </c>
      <c r="J64" s="195"/>
      <c r="K64" s="214"/>
      <c r="L64" s="215"/>
      <c r="N64" s="11">
        <f>N61+O64/100</f>
        <v>5.02</v>
      </c>
      <c r="O64" s="12">
        <v>2</v>
      </c>
      <c r="P64" s="13" t="str">
        <f t="shared" si="52"/>
        <v>A</v>
      </c>
      <c r="Q64" s="13" t="str">
        <f t="shared" si="53"/>
        <v>Longo</v>
      </c>
      <c r="R64" s="13" t="str">
        <f t="shared" si="54"/>
        <v>Calabrò S.</v>
      </c>
      <c r="S64" s="13">
        <f t="shared" si="55"/>
        <v>0</v>
      </c>
      <c r="T64" s="13">
        <f t="shared" si="56"/>
        <v>0</v>
      </c>
      <c r="U64" s="14" t="str">
        <f t="shared" si="57"/>
        <v>Diletti</v>
      </c>
      <c r="V64" s="21"/>
      <c r="W64" s="21"/>
      <c r="Z64" s="125"/>
      <c r="AA64" s="125"/>
      <c r="AB64" s="126"/>
      <c r="AC64" s="126"/>
      <c r="AD64" s="127"/>
      <c r="AE64" s="127"/>
      <c r="AF64" s="126"/>
      <c r="AG64" s="92"/>
    </row>
    <row r="65" spans="1:32" ht="13.5" thickBot="1">
      <c r="A65" s="82" t="str">
        <f>B53</f>
        <v>Natoli C.</v>
      </c>
      <c r="B65" s="83" t="str">
        <f>B55</f>
        <v> Torre</v>
      </c>
      <c r="C65" s="159"/>
      <c r="D65" s="58">
        <f t="shared" si="50"/>
        <v>0</v>
      </c>
      <c r="E65" s="85">
        <f t="shared" si="46"/>
        <v>0</v>
      </c>
      <c r="F65" s="158">
        <f t="shared" si="47"/>
        <v>0</v>
      </c>
      <c r="G65" s="158">
        <f t="shared" si="48"/>
        <v>1</v>
      </c>
      <c r="H65" s="158">
        <f t="shared" si="49"/>
        <v>0</v>
      </c>
      <c r="I65" s="187">
        <f t="shared" si="51"/>
        <v>0</v>
      </c>
      <c r="J65" s="188"/>
      <c r="K65" s="214"/>
      <c r="L65" s="215"/>
      <c r="N65" s="11">
        <f>N61+O65/100</f>
        <v>5.03</v>
      </c>
      <c r="O65" s="12">
        <v>3</v>
      </c>
      <c r="P65" s="13" t="str">
        <f t="shared" si="52"/>
        <v>C</v>
      </c>
      <c r="Q65" s="13" t="str">
        <f t="shared" si="53"/>
        <v>Bagnato</v>
      </c>
      <c r="R65" s="13" t="str">
        <f t="shared" si="54"/>
        <v>Player 39</v>
      </c>
      <c r="S65" s="13">
        <f t="shared" si="55"/>
        <v>0</v>
      </c>
      <c r="T65" s="13">
        <f t="shared" si="56"/>
        <v>0</v>
      </c>
      <c r="U65" s="14" t="str">
        <f t="shared" si="57"/>
        <v> Riccobene</v>
      </c>
      <c r="V65" s="21"/>
      <c r="W65" s="21"/>
      <c r="Z65" s="125"/>
      <c r="AA65" s="125"/>
      <c r="AB65" s="126"/>
      <c r="AC65" s="126"/>
      <c r="AD65" s="127"/>
      <c r="AE65" s="127"/>
      <c r="AF65" s="126"/>
    </row>
    <row r="66" spans="1:34" ht="12.75">
      <c r="A66" s="76" t="str">
        <f>B54</f>
        <v>Bagnato</v>
      </c>
      <c r="B66" s="77" t="str">
        <f>B57</f>
        <v>Player 39</v>
      </c>
      <c r="C66" s="156"/>
      <c r="D66" s="46">
        <f t="shared" si="50"/>
        <v>0</v>
      </c>
      <c r="E66" s="157">
        <f t="shared" si="46"/>
        <v>0</v>
      </c>
      <c r="F66" s="158">
        <f>IF(D66&gt;E66,1,0)</f>
        <v>0</v>
      </c>
      <c r="G66" s="158">
        <f>IF(D66=E66,1,0)</f>
        <v>1</v>
      </c>
      <c r="H66" s="158">
        <f>IF(D66&lt;E66,1,0)</f>
        <v>0</v>
      </c>
      <c r="I66" s="218">
        <f t="shared" si="51"/>
        <v>0</v>
      </c>
      <c r="J66" s="219"/>
      <c r="K66" s="214"/>
      <c r="L66" s="215"/>
      <c r="N66" s="11">
        <f>N61+O66/100</f>
        <v>5.04</v>
      </c>
      <c r="O66" s="12">
        <v>4</v>
      </c>
      <c r="P66" s="13" t="str">
        <f t="shared" si="52"/>
        <v>C</v>
      </c>
      <c r="Q66" s="13" t="str">
        <f t="shared" si="53"/>
        <v>Natoli C.</v>
      </c>
      <c r="R66" s="13" t="str">
        <f t="shared" si="54"/>
        <v> Frollo</v>
      </c>
      <c r="S66" s="13">
        <f t="shared" si="55"/>
        <v>0</v>
      </c>
      <c r="T66" s="13">
        <f t="shared" si="56"/>
        <v>0</v>
      </c>
      <c r="U66" s="14" t="str">
        <f t="shared" si="57"/>
        <v> Riccobene</v>
      </c>
      <c r="V66" s="92"/>
      <c r="W66" s="21"/>
      <c r="Z66" s="125"/>
      <c r="AA66" s="125"/>
      <c r="AB66" s="126"/>
      <c r="AC66" s="126"/>
      <c r="AD66" s="127"/>
      <c r="AE66" s="127"/>
      <c r="AF66" s="126"/>
      <c r="AH66" s="29"/>
    </row>
    <row r="67" spans="1:32" ht="13.5" thickBot="1">
      <c r="A67" s="82" t="str">
        <f>B53</f>
        <v>Natoli C.</v>
      </c>
      <c r="B67" s="83" t="str">
        <f>B56</f>
        <v> Frollo</v>
      </c>
      <c r="C67" s="159"/>
      <c r="D67" s="58">
        <f t="shared" si="50"/>
        <v>0</v>
      </c>
      <c r="E67" s="85">
        <f t="shared" si="46"/>
        <v>0</v>
      </c>
      <c r="F67" s="158">
        <f>IF(D67&gt;E67,1,0)</f>
        <v>0</v>
      </c>
      <c r="G67" s="158">
        <f>IF(D67=E67,1,0)</f>
        <v>1</v>
      </c>
      <c r="H67" s="158">
        <f>IF(D67&lt;E67,1,0)</f>
        <v>0</v>
      </c>
      <c r="I67" s="210">
        <f t="shared" si="51"/>
        <v>0</v>
      </c>
      <c r="J67" s="211"/>
      <c r="K67" s="214"/>
      <c r="L67" s="215"/>
      <c r="N67" s="11">
        <f>N61+O67/100</f>
        <v>5.05</v>
      </c>
      <c r="O67" s="12">
        <v>5</v>
      </c>
      <c r="P67" s="13" t="str">
        <f t="shared" si="52"/>
        <v>E</v>
      </c>
      <c r="Q67" s="13" t="str">
        <f t="shared" si="53"/>
        <v>Murabito</v>
      </c>
      <c r="R67" s="13" t="str">
        <f t="shared" si="54"/>
        <v> Ielapi P.</v>
      </c>
      <c r="S67" s="13">
        <f t="shared" si="55"/>
        <v>0</v>
      </c>
      <c r="T67" s="13">
        <f t="shared" si="56"/>
        <v>0</v>
      </c>
      <c r="U67" s="14" t="str">
        <f t="shared" si="57"/>
        <v> Pisasale</v>
      </c>
      <c r="V67" s="21"/>
      <c r="W67" s="21"/>
      <c r="Z67" s="125"/>
      <c r="AA67" s="125"/>
      <c r="AB67" s="126"/>
      <c r="AC67" s="126"/>
      <c r="AD67" s="127"/>
      <c r="AE67" s="127"/>
      <c r="AF67" s="126"/>
    </row>
    <row r="68" spans="1:34" ht="12.75">
      <c r="A68" s="76" t="str">
        <f>B55</f>
        <v> Torre</v>
      </c>
      <c r="B68" s="77" t="str">
        <f>B57</f>
        <v>Player 39</v>
      </c>
      <c r="C68" s="156"/>
      <c r="D68" s="46">
        <f>AD69</f>
        <v>0</v>
      </c>
      <c r="E68" s="157">
        <f>AE69</f>
        <v>0</v>
      </c>
      <c r="F68" s="158">
        <f>IF(D68&gt;E68,1,0)</f>
        <v>0</v>
      </c>
      <c r="G68" s="158">
        <f>IF(D68=E68,1,0)</f>
        <v>1</v>
      </c>
      <c r="H68" s="158">
        <f>IF(D68&lt;E68,1,0)</f>
        <v>0</v>
      </c>
      <c r="I68" s="218">
        <f>AF69</f>
        <v>0</v>
      </c>
      <c r="J68" s="219"/>
      <c r="K68" s="214"/>
      <c r="L68" s="215"/>
      <c r="N68" s="11">
        <f>N61+O68/100</f>
        <v>5.06</v>
      </c>
      <c r="O68" s="12">
        <v>6</v>
      </c>
      <c r="P68" s="13" t="str">
        <f t="shared" si="52"/>
        <v>E</v>
      </c>
      <c r="Q68" s="13" t="str">
        <f t="shared" si="53"/>
        <v>Lo Cascio Gius.</v>
      </c>
      <c r="R68" s="13" t="str">
        <f t="shared" si="54"/>
        <v>Currò S.</v>
      </c>
      <c r="S68" s="13">
        <f t="shared" si="55"/>
        <v>0</v>
      </c>
      <c r="T68" s="13">
        <f t="shared" si="56"/>
        <v>0</v>
      </c>
      <c r="U68" s="14" t="str">
        <f t="shared" si="57"/>
        <v>Lo Cascio Giud.</v>
      </c>
      <c r="V68" s="21"/>
      <c r="W68" s="21"/>
      <c r="Z68" s="125"/>
      <c r="AA68" s="125"/>
      <c r="AB68" s="126"/>
      <c r="AC68" s="126"/>
      <c r="AD68" s="127"/>
      <c r="AE68" s="127"/>
      <c r="AF68" s="126"/>
      <c r="AH68" s="92"/>
    </row>
    <row r="69" spans="1:34" s="92" customFormat="1" ht="13.5" thickBot="1">
      <c r="A69" s="82" t="str">
        <f>B54</f>
        <v>Bagnato</v>
      </c>
      <c r="B69" s="83" t="str">
        <f>B56</f>
        <v> Frollo</v>
      </c>
      <c r="C69" s="159"/>
      <c r="D69" s="58">
        <f>AD70</f>
        <v>0</v>
      </c>
      <c r="E69" s="85">
        <f>AE70</f>
        <v>0</v>
      </c>
      <c r="F69" s="158">
        <f>IF(D69&gt;E69,1,0)</f>
        <v>0</v>
      </c>
      <c r="G69" s="158">
        <f>IF(D69=E69,1,0)</f>
        <v>1</v>
      </c>
      <c r="H69" s="158">
        <f>IF(D69&lt;E69,1,0)</f>
        <v>0</v>
      </c>
      <c r="I69" s="210">
        <f>AF70</f>
        <v>0</v>
      </c>
      <c r="J69" s="211"/>
      <c r="K69" s="216"/>
      <c r="L69" s="217"/>
      <c r="M69" s="21"/>
      <c r="N69" s="11">
        <f>N61+O69/100</f>
        <v>5.07</v>
      </c>
      <c r="O69" s="15">
        <v>7</v>
      </c>
      <c r="P69" s="13" t="str">
        <f t="shared" si="52"/>
        <v>G</v>
      </c>
      <c r="Q69" s="13" t="str">
        <f t="shared" si="53"/>
        <v>Gissara C.</v>
      </c>
      <c r="R69" s="13" t="str">
        <f t="shared" si="54"/>
        <v> Trimboli</v>
      </c>
      <c r="S69" s="13">
        <f t="shared" si="55"/>
        <v>0</v>
      </c>
      <c r="T69" s="13">
        <f t="shared" si="56"/>
        <v>0</v>
      </c>
      <c r="U69" s="14" t="str">
        <f t="shared" si="57"/>
        <v>Lo Presti R.</v>
      </c>
      <c r="V69" s="21"/>
      <c r="W69" s="21"/>
      <c r="X69" s="128"/>
      <c r="Y69" s="129"/>
      <c r="Z69" s="125"/>
      <c r="AA69" s="125"/>
      <c r="AB69" s="126"/>
      <c r="AC69" s="126"/>
      <c r="AD69" s="127"/>
      <c r="AE69" s="127"/>
      <c r="AF69" s="126"/>
      <c r="AG69" s="21"/>
      <c r="AH69" s="21"/>
    </row>
    <row r="70" spans="1:34" s="92" customFormat="1" ht="13.5" thickBot="1">
      <c r="A70" s="160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2"/>
      <c r="M70" s="21"/>
      <c r="N70" s="11">
        <f>N61+O70/100</f>
        <v>5.08</v>
      </c>
      <c r="O70" s="12">
        <v>8</v>
      </c>
      <c r="P70" s="13" t="str">
        <f t="shared" si="52"/>
        <v>G</v>
      </c>
      <c r="Q70" s="13" t="str">
        <f t="shared" si="53"/>
        <v>Sciacca</v>
      </c>
      <c r="R70" s="13" t="str">
        <f t="shared" si="54"/>
        <v>Squaddara F.</v>
      </c>
      <c r="S70" s="13">
        <f t="shared" si="55"/>
        <v>0</v>
      </c>
      <c r="T70" s="13">
        <f t="shared" si="56"/>
        <v>0</v>
      </c>
      <c r="U70" s="14" t="str">
        <f t="shared" si="57"/>
        <v>Cannavò</v>
      </c>
      <c r="V70" s="21"/>
      <c r="W70" s="21"/>
      <c r="X70" s="128"/>
      <c r="Y70" s="128"/>
      <c r="Z70" s="125"/>
      <c r="AA70" s="125"/>
      <c r="AB70" s="126"/>
      <c r="AC70" s="126"/>
      <c r="AD70" s="130"/>
      <c r="AE70" s="127"/>
      <c r="AF70" s="126"/>
      <c r="AG70" s="21"/>
      <c r="AH70" s="21"/>
    </row>
    <row r="71" spans="1:34" s="92" customFormat="1" ht="12.75">
      <c r="A71" s="21"/>
      <c r="B71" s="21"/>
      <c r="C71" s="21"/>
      <c r="D71" s="21"/>
      <c r="E71" s="21"/>
      <c r="F71" s="21"/>
      <c r="G71" s="24"/>
      <c r="H71" s="24"/>
      <c r="I71" s="21"/>
      <c r="J71" s="21"/>
      <c r="K71" s="21"/>
      <c r="L71" s="21"/>
      <c r="M71" s="29"/>
      <c r="N71" s="11">
        <f>N61+O71/100</f>
        <v>5.09</v>
      </c>
      <c r="O71" s="12">
        <v>9</v>
      </c>
      <c r="P71" s="13" t="str">
        <f t="shared" si="52"/>
        <v>I</v>
      </c>
      <c r="Q71" s="13" t="str">
        <f t="shared" si="53"/>
        <v>Buttitta</v>
      </c>
      <c r="R71" s="13" t="str">
        <f t="shared" si="54"/>
        <v>Natoli R.</v>
      </c>
      <c r="S71" s="13">
        <f t="shared" si="55"/>
        <v>0</v>
      </c>
      <c r="T71" s="13">
        <f t="shared" si="56"/>
        <v>0</v>
      </c>
      <c r="U71" s="14" t="str">
        <f t="shared" si="57"/>
        <v>-</v>
      </c>
      <c r="V71" s="21"/>
      <c r="W71" s="21"/>
      <c r="X71" s="128"/>
      <c r="Y71" s="131"/>
      <c r="Z71" s="125"/>
      <c r="AA71" s="125"/>
      <c r="AB71" s="132"/>
      <c r="AC71" s="132"/>
      <c r="AD71" s="133"/>
      <c r="AE71" s="133"/>
      <c r="AF71" s="132"/>
      <c r="AG71" s="29"/>
      <c r="AH71" s="21"/>
    </row>
    <row r="72" spans="1:34" s="92" customFormat="1" ht="13.5" thickBot="1">
      <c r="A72" s="21"/>
      <c r="B72" s="21"/>
      <c r="C72" s="21"/>
      <c r="D72" s="21"/>
      <c r="E72" s="21"/>
      <c r="F72" s="21"/>
      <c r="G72" s="24"/>
      <c r="H72" s="24"/>
      <c r="I72" s="21"/>
      <c r="J72" s="21"/>
      <c r="K72" s="21"/>
      <c r="L72" s="21"/>
      <c r="M72" s="21"/>
      <c r="N72" s="11">
        <f>N61+O72/100</f>
        <v>5.1</v>
      </c>
      <c r="O72" s="12">
        <v>10</v>
      </c>
      <c r="P72" s="13" t="str">
        <f t="shared" si="52"/>
        <v>I</v>
      </c>
      <c r="Q72" s="13" t="str">
        <f t="shared" si="53"/>
        <v>Natoli A.</v>
      </c>
      <c r="R72" s="13" t="str">
        <f t="shared" si="54"/>
        <v>Chiara</v>
      </c>
      <c r="S72" s="13">
        <f t="shared" si="55"/>
        <v>0</v>
      </c>
      <c r="T72" s="13">
        <f t="shared" si="56"/>
        <v>0</v>
      </c>
      <c r="U72" s="14" t="str">
        <f t="shared" si="57"/>
        <v>-</v>
      </c>
      <c r="V72" s="21"/>
      <c r="W72" s="21"/>
      <c r="X72" s="128"/>
      <c r="Y72" s="128"/>
      <c r="Z72" s="134"/>
      <c r="AA72" s="134"/>
      <c r="AB72" s="134"/>
      <c r="AC72" s="134"/>
      <c r="AD72" s="134"/>
      <c r="AE72" s="134"/>
      <c r="AF72" s="134"/>
      <c r="AG72" s="21"/>
      <c r="AH72" s="21"/>
    </row>
    <row r="73" spans="1:34" s="92" customFormat="1" ht="13.5" thickBot="1">
      <c r="A73" s="26" t="s">
        <v>14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/>
      <c r="N73" s="11">
        <f>N61+O73/100</f>
        <v>5.11</v>
      </c>
      <c r="O73" s="15">
        <v>11</v>
      </c>
      <c r="P73" s="13" t="str">
        <f t="shared" si="52"/>
        <v>B</v>
      </c>
      <c r="Q73" s="13" t="str">
        <f t="shared" si="53"/>
        <v>Diletti</v>
      </c>
      <c r="R73" s="13" t="str">
        <f t="shared" si="54"/>
        <v>Player 38</v>
      </c>
      <c r="S73" s="13">
        <f t="shared" si="55"/>
        <v>0</v>
      </c>
      <c r="T73" s="13">
        <f t="shared" si="56"/>
        <v>0</v>
      </c>
      <c r="U73" s="14" t="str">
        <f t="shared" si="57"/>
        <v>Player 37</v>
      </c>
      <c r="V73" s="21"/>
      <c r="W73" s="101" t="str">
        <f>IF(COUNTIF(X:X,X73)&gt;1,"X","")</f>
        <v>X</v>
      </c>
      <c r="X73" s="105"/>
      <c r="Y73" s="105"/>
      <c r="Z73" s="197" t="str">
        <f>"PARTITE "&amp;A73</f>
        <v>PARTITE GIRONE 4</v>
      </c>
      <c r="AA73" s="198"/>
      <c r="AB73" s="198"/>
      <c r="AC73" s="198"/>
      <c r="AD73" s="198"/>
      <c r="AE73" s="198"/>
      <c r="AF73" s="199"/>
      <c r="AH73" s="21"/>
    </row>
    <row r="74" spans="1:34" ht="13.5" thickBot="1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/>
      <c r="N74" s="16">
        <f>N61+O74/100</f>
        <v>5.12</v>
      </c>
      <c r="O74" s="17">
        <v>12</v>
      </c>
      <c r="P74" s="18" t="str">
        <f t="shared" si="52"/>
        <v>B</v>
      </c>
      <c r="Q74" s="18" t="str">
        <f t="shared" si="53"/>
        <v>Corso A.</v>
      </c>
      <c r="R74" s="18" t="str">
        <f t="shared" si="54"/>
        <v> Squaddara G.</v>
      </c>
      <c r="S74" s="18">
        <f t="shared" si="55"/>
        <v>0</v>
      </c>
      <c r="T74" s="18">
        <f t="shared" si="56"/>
        <v>0</v>
      </c>
      <c r="U74" s="19" t="str">
        <f t="shared" si="57"/>
        <v>Calabrò S.</v>
      </c>
      <c r="V74" s="21"/>
      <c r="W74" s="102"/>
      <c r="X74" s="106" t="s">
        <v>80</v>
      </c>
      <c r="Y74" s="106" t="s">
        <v>78</v>
      </c>
      <c r="Z74" s="106" t="s">
        <v>23</v>
      </c>
      <c r="AA74" s="106" t="s">
        <v>35</v>
      </c>
      <c r="AB74" s="107" t="s">
        <v>74</v>
      </c>
      <c r="AC74" s="107" t="s">
        <v>74</v>
      </c>
      <c r="AD74" s="205" t="s">
        <v>11</v>
      </c>
      <c r="AE74" s="206"/>
      <c r="AF74" s="106" t="s">
        <v>24</v>
      </c>
      <c r="AH74" s="92"/>
    </row>
    <row r="75" spans="1:34" ht="13.5" thickBot="1">
      <c r="A75" s="33"/>
      <c r="B75" s="34"/>
      <c r="C75" s="35"/>
      <c r="D75" s="35"/>
      <c r="E75" s="35"/>
      <c r="F75" s="35"/>
      <c r="G75" s="36"/>
      <c r="H75" s="36"/>
      <c r="I75" s="35"/>
      <c r="J75" s="35"/>
      <c r="K75" s="35"/>
      <c r="L75" s="37"/>
      <c r="N75" s="20"/>
      <c r="Q75" s="21"/>
      <c r="R75" s="21"/>
      <c r="V75" s="21"/>
      <c r="W75" s="102">
        <f aca="true" t="shared" si="58" ref="W75:W80">IF(COUNTIF(X$1:X$65536,X75)&gt;1,"X","")</f>
      </c>
      <c r="X75" s="108">
        <f aca="true" t="shared" si="59" ref="X75:X80">Y75+Z75/100</f>
        <v>2.03</v>
      </c>
      <c r="Y75" s="109">
        <v>2</v>
      </c>
      <c r="Z75" s="109">
        <v>3</v>
      </c>
      <c r="AA75" s="110" t="s">
        <v>39</v>
      </c>
      <c r="AB75" s="111" t="str">
        <f aca="true" t="shared" si="60" ref="AB75:AC80">A83</f>
        <v>Russo</v>
      </c>
      <c r="AC75" s="112" t="str">
        <f t="shared" si="60"/>
        <v>Giuffré</v>
      </c>
      <c r="AD75" s="113"/>
      <c r="AE75" s="114"/>
      <c r="AF75" s="115" t="str">
        <f>B53</f>
        <v>Natoli C.</v>
      </c>
      <c r="AH75" s="92"/>
    </row>
    <row r="76" spans="1:34" ht="13.5" thickBot="1">
      <c r="A76" s="33"/>
      <c r="B76" s="38" t="s">
        <v>74</v>
      </c>
      <c r="C76" s="39" t="s">
        <v>1</v>
      </c>
      <c r="D76" s="40" t="s">
        <v>2</v>
      </c>
      <c r="E76" s="40" t="s">
        <v>3</v>
      </c>
      <c r="F76" s="41" t="s">
        <v>4</v>
      </c>
      <c r="G76" s="41" t="s">
        <v>5</v>
      </c>
      <c r="H76" s="41" t="s">
        <v>6</v>
      </c>
      <c r="I76" s="40" t="s">
        <v>7</v>
      </c>
      <c r="J76" s="42" t="s">
        <v>8</v>
      </c>
      <c r="K76" s="43"/>
      <c r="L76" s="38" t="s">
        <v>99</v>
      </c>
      <c r="N76" s="20"/>
      <c r="Q76" s="21"/>
      <c r="R76" s="21"/>
      <c r="V76" s="21"/>
      <c r="W76" s="102">
        <f t="shared" si="58"/>
      </c>
      <c r="X76" s="116">
        <f t="shared" si="59"/>
        <v>2.04</v>
      </c>
      <c r="Y76" s="117">
        <v>2</v>
      </c>
      <c r="Z76" s="117">
        <v>4</v>
      </c>
      <c r="AA76" s="118" t="s">
        <v>39</v>
      </c>
      <c r="AB76" s="119" t="str">
        <f t="shared" si="60"/>
        <v>La Torre A.</v>
      </c>
      <c r="AC76" s="120" t="str">
        <f t="shared" si="60"/>
        <v> Riccobene</v>
      </c>
      <c r="AD76" s="121"/>
      <c r="AE76" s="122"/>
      <c r="AF76" s="123" t="str">
        <f>B56</f>
        <v> Frollo</v>
      </c>
      <c r="AH76" s="92"/>
    </row>
    <row r="77" spans="1:34" ht="13.5" thickBot="1">
      <c r="A77" s="44">
        <f>C77*1000+J77*50+H77+0.9</f>
        <v>3000.9</v>
      </c>
      <c r="B77" s="45" t="str">
        <f>Player!A4</f>
        <v>Russo</v>
      </c>
      <c r="C77" s="46">
        <f>3*E77+F77</f>
        <v>3</v>
      </c>
      <c r="D77" s="47">
        <f>SUM(E77:G77)</f>
        <v>3</v>
      </c>
      <c r="E77" s="47">
        <f>SUM(F83+F85+F87)</f>
        <v>0</v>
      </c>
      <c r="F77" s="48">
        <f>SUM(G83+G85+G87)</f>
        <v>3</v>
      </c>
      <c r="G77" s="48">
        <f>SUM(H83+H85+H87)</f>
        <v>0</v>
      </c>
      <c r="H77" s="48">
        <f>SUM(D83+D85+D87)</f>
        <v>0</v>
      </c>
      <c r="I77" s="47">
        <f>SUM(E83+E85+E87)</f>
        <v>0</v>
      </c>
      <c r="J77" s="49">
        <f>H77-I77</f>
        <v>0</v>
      </c>
      <c r="K77" s="50" t="s">
        <v>32</v>
      </c>
      <c r="L77" s="51" t="str">
        <f>IF(SUM(A77:A80)=12003,K77,VLOOKUP(LARGE($A$5:$A$8,1),A77:B80,2,FALSE))</f>
        <v>4A</v>
      </c>
      <c r="N77" s="1">
        <v>6</v>
      </c>
      <c r="O77" s="207" t="s">
        <v>79</v>
      </c>
      <c r="P77" s="208"/>
      <c r="Q77" s="208"/>
      <c r="R77" s="208"/>
      <c r="S77" s="208"/>
      <c r="T77" s="208"/>
      <c r="U77" s="209"/>
      <c r="V77" s="29"/>
      <c r="W77" s="102">
        <f t="shared" si="58"/>
      </c>
      <c r="X77" s="108">
        <f t="shared" si="59"/>
        <v>4.03</v>
      </c>
      <c r="Y77" s="109">
        <v>4</v>
      </c>
      <c r="Z77" s="109">
        <v>3</v>
      </c>
      <c r="AA77" s="110" t="s">
        <v>39</v>
      </c>
      <c r="AB77" s="111" t="str">
        <f t="shared" si="60"/>
        <v>Russo</v>
      </c>
      <c r="AC77" s="112" t="str">
        <f t="shared" si="60"/>
        <v>La Torre A.</v>
      </c>
      <c r="AD77" s="113"/>
      <c r="AE77" s="114"/>
      <c r="AF77" s="115" t="str">
        <f>B54</f>
        <v>Bagnato</v>
      </c>
      <c r="AH77" s="92"/>
    </row>
    <row r="78" spans="1:34" ht="13.5" thickBot="1">
      <c r="A78" s="44">
        <f>C78*1000+J78*50+H78+0.8</f>
        <v>3000.8</v>
      </c>
      <c r="B78" s="52" t="str">
        <f>Player!A15</f>
        <v>Giuffré</v>
      </c>
      <c r="C78" s="53">
        <f>3*E78+F78</f>
        <v>3</v>
      </c>
      <c r="D78" s="54">
        <f>SUM(E78:G78)</f>
        <v>3</v>
      </c>
      <c r="E78" s="54">
        <f>SUM(H83+F86+F88)</f>
        <v>0</v>
      </c>
      <c r="F78" s="55">
        <f>SUM(G83+G86+G88)</f>
        <v>3</v>
      </c>
      <c r="G78" s="55">
        <f>SUM(F83+H86+H88)</f>
        <v>0</v>
      </c>
      <c r="H78" s="55">
        <f>SUM(E83+D86+D88)</f>
        <v>0</v>
      </c>
      <c r="I78" s="55">
        <f>SUM(D83+E86+E88)</f>
        <v>0</v>
      </c>
      <c r="J78" s="56">
        <f>H78-I78</f>
        <v>0</v>
      </c>
      <c r="K78" s="50" t="s">
        <v>33</v>
      </c>
      <c r="L78" s="51" t="str">
        <f>IF(SUM(A77:A80)=12003,K78,VLOOKUP(LARGE($A$5:$A$8,2),A77:B80,2,FALSE))</f>
        <v>4B</v>
      </c>
      <c r="N78" s="22" t="s">
        <v>80</v>
      </c>
      <c r="O78" s="3" t="s">
        <v>81</v>
      </c>
      <c r="P78" s="3" t="s">
        <v>82</v>
      </c>
      <c r="Q78" s="4" t="s">
        <v>83</v>
      </c>
      <c r="R78" s="4" t="s">
        <v>84</v>
      </c>
      <c r="S78" s="5" t="s">
        <v>85</v>
      </c>
      <c r="T78" s="5"/>
      <c r="U78" s="3" t="s">
        <v>24</v>
      </c>
      <c r="V78" s="21"/>
      <c r="W78" s="102">
        <f t="shared" si="58"/>
      </c>
      <c r="X78" s="116">
        <f t="shared" si="59"/>
        <v>4.04</v>
      </c>
      <c r="Y78" s="117">
        <v>4</v>
      </c>
      <c r="Z78" s="117">
        <v>4</v>
      </c>
      <c r="AA78" s="118" t="s">
        <v>39</v>
      </c>
      <c r="AB78" s="119" t="str">
        <f t="shared" si="60"/>
        <v>Giuffré</v>
      </c>
      <c r="AC78" s="120" t="str">
        <f t="shared" si="60"/>
        <v> Riccobene</v>
      </c>
      <c r="AD78" s="121"/>
      <c r="AE78" s="122"/>
      <c r="AF78" s="123" t="str">
        <f>B55</f>
        <v> Torre</v>
      </c>
      <c r="AH78" s="92"/>
    </row>
    <row r="79" spans="1:33" ht="12.75">
      <c r="A79" s="44">
        <f>C79*1000+J79*50+H79+0.7</f>
        <v>3000.7</v>
      </c>
      <c r="B79" s="52" t="str">
        <f>Player!A22</f>
        <v>La Torre A.</v>
      </c>
      <c r="C79" s="53">
        <f>3*E79+F79</f>
        <v>3</v>
      </c>
      <c r="D79" s="54">
        <f>SUM(E79:G79)</f>
        <v>3</v>
      </c>
      <c r="E79" s="54">
        <f>SUM(F84+H85+H88)</f>
        <v>0</v>
      </c>
      <c r="F79" s="55">
        <f>SUM(G84+G85+G88)</f>
        <v>3</v>
      </c>
      <c r="G79" s="55">
        <f>SUM(H84+F85+F88)</f>
        <v>0</v>
      </c>
      <c r="H79" s="55">
        <f>SUM(D84+E85+E88)</f>
        <v>0</v>
      </c>
      <c r="I79" s="55">
        <f>SUM(E84+D85+D88)</f>
        <v>0</v>
      </c>
      <c r="J79" s="56">
        <f>H79-I79</f>
        <v>0</v>
      </c>
      <c r="K79" s="50" t="s">
        <v>34</v>
      </c>
      <c r="L79" s="51" t="str">
        <f>IF(SUM(A77:A80)=12003,K79,VLOOKUP(LARGE($A$5:$A$8,3),A77:B80,2,FALSE))</f>
        <v>4C</v>
      </c>
      <c r="M79" s="92"/>
      <c r="N79" s="6">
        <f>N77+O79/100</f>
        <v>6.01</v>
      </c>
      <c r="O79" s="7">
        <v>1</v>
      </c>
      <c r="P79" s="8" t="str">
        <f aca="true" t="shared" si="61" ref="P79:P90">_xlfn.IFERROR(VLOOKUP(N79,$X:$AF,4,FALSE),"-")</f>
        <v>A</v>
      </c>
      <c r="Q79" s="8" t="str">
        <f aca="true" t="shared" si="62" ref="Q79:Q90">_xlfn.IFERROR(VLOOKUP(N79,$X:$AF,5,FALSE),"-")</f>
        <v>Giliberto</v>
      </c>
      <c r="R79" s="9" t="str">
        <f aca="true" t="shared" si="63" ref="R79:R90">_xlfn.IFERROR(VLOOKUP(N79,$X:$AF,6,FALSE),"-")</f>
        <v>Player 37</v>
      </c>
      <c r="S79" s="9">
        <f aca="true" t="shared" si="64" ref="S79:S90">_xlfn.IFERROR(VLOOKUP(N79,$X:$AF,7,FALSE),"-")</f>
        <v>0</v>
      </c>
      <c r="T79" s="9">
        <f aca="true" t="shared" si="65" ref="T79:T90">_xlfn.IFERROR(VLOOKUP(N79,$X:$AF,8,FALSE),"-")</f>
        <v>0</v>
      </c>
      <c r="U79" s="10" t="str">
        <f aca="true" t="shared" si="66" ref="U79:U90">_xlfn.IFERROR(VLOOKUP(N79,$X:$AF,9,FALSE),"-")</f>
        <v> Squaddara G.</v>
      </c>
      <c r="V79" s="92"/>
      <c r="W79" s="102">
        <f t="shared" si="58"/>
      </c>
      <c r="X79" s="108">
        <f t="shared" si="59"/>
        <v>6.03</v>
      </c>
      <c r="Y79" s="109">
        <v>6</v>
      </c>
      <c r="Z79" s="109">
        <v>3</v>
      </c>
      <c r="AA79" s="110" t="s">
        <v>39</v>
      </c>
      <c r="AB79" s="111" t="str">
        <f t="shared" si="60"/>
        <v>Russo</v>
      </c>
      <c r="AC79" s="112" t="str">
        <f t="shared" si="60"/>
        <v> Riccobene</v>
      </c>
      <c r="AD79" s="113"/>
      <c r="AE79" s="114"/>
      <c r="AF79" s="115" t="str">
        <f>B56</f>
        <v> Frollo</v>
      </c>
      <c r="AG79" s="92"/>
    </row>
    <row r="80" spans="1:34" s="29" customFormat="1" ht="13.5" customHeight="1" thickBot="1">
      <c r="A80" s="44">
        <f>C80*1000+J80*50+H80+0.6</f>
        <v>3000.6</v>
      </c>
      <c r="B80" s="57" t="str">
        <f>Player!A33</f>
        <v> Riccobene</v>
      </c>
      <c r="C80" s="58">
        <f>3*E80+F80</f>
        <v>3</v>
      </c>
      <c r="D80" s="59">
        <f>SUM(E80:G80)</f>
        <v>3</v>
      </c>
      <c r="E80" s="59">
        <f>SUM(H84+H86+H87)</f>
        <v>0</v>
      </c>
      <c r="F80" s="59">
        <f>SUM(G84+G86+G87)</f>
        <v>3</v>
      </c>
      <c r="G80" s="60">
        <f>SUM(F84+F86+F87)</f>
        <v>0</v>
      </c>
      <c r="H80" s="60">
        <f>SUM(E84+E86+E87)</f>
        <v>0</v>
      </c>
      <c r="I80" s="60">
        <f>SUM(D84+D86+D87)</f>
        <v>0</v>
      </c>
      <c r="J80" s="61">
        <f>H80-I80</f>
        <v>0</v>
      </c>
      <c r="K80" s="62" t="s">
        <v>53</v>
      </c>
      <c r="L80" s="63" t="str">
        <f>IF(SUM(A77:A80)=12003,K80,VLOOKUP(LARGE($A$5:$A$8,4),A77:B80,2,FALSE))</f>
        <v>4D</v>
      </c>
      <c r="M80" s="92"/>
      <c r="N80" s="11">
        <f>N77+O80/100</f>
        <v>6.02</v>
      </c>
      <c r="O80" s="12">
        <v>2</v>
      </c>
      <c r="P80" s="13" t="str">
        <f t="shared" si="61"/>
        <v>A</v>
      </c>
      <c r="Q80" s="13" t="str">
        <f t="shared" si="62"/>
        <v> La Torre C.</v>
      </c>
      <c r="R80" s="13" t="str">
        <f t="shared" si="63"/>
        <v>Calabrò S.</v>
      </c>
      <c r="S80" s="13">
        <f t="shared" si="64"/>
        <v>0</v>
      </c>
      <c r="T80" s="13">
        <f t="shared" si="65"/>
        <v>0</v>
      </c>
      <c r="U80" s="14" t="str">
        <f t="shared" si="66"/>
        <v>Player 38</v>
      </c>
      <c r="V80" s="21"/>
      <c r="W80" s="103">
        <f t="shared" si="58"/>
      </c>
      <c r="X80" s="116">
        <f t="shared" si="59"/>
        <v>6.04</v>
      </c>
      <c r="Y80" s="117">
        <v>6</v>
      </c>
      <c r="Z80" s="117">
        <v>4</v>
      </c>
      <c r="AA80" s="118" t="s">
        <v>39</v>
      </c>
      <c r="AB80" s="119" t="str">
        <f t="shared" si="60"/>
        <v>Giuffré</v>
      </c>
      <c r="AC80" s="120" t="str">
        <f t="shared" si="60"/>
        <v>La Torre A.</v>
      </c>
      <c r="AD80" s="121"/>
      <c r="AE80" s="122"/>
      <c r="AF80" s="123" t="str">
        <f>B55</f>
        <v> Torre</v>
      </c>
      <c r="AG80" s="92"/>
      <c r="AH80" s="21"/>
    </row>
    <row r="81" spans="1:33" ht="13.5" thickBot="1">
      <c r="A81" s="64"/>
      <c r="B81" s="65"/>
      <c r="C81" s="66"/>
      <c r="D81" s="66"/>
      <c r="E81" s="66"/>
      <c r="F81" s="67"/>
      <c r="G81" s="67"/>
      <c r="H81" s="68"/>
      <c r="I81" s="66"/>
      <c r="J81" s="66"/>
      <c r="K81" s="69"/>
      <c r="L81" s="70"/>
      <c r="M81" s="92"/>
      <c r="N81" s="11">
        <f>N77+O81/100</f>
        <v>6.03</v>
      </c>
      <c r="O81" s="12">
        <v>3</v>
      </c>
      <c r="P81" s="13" t="str">
        <f t="shared" si="61"/>
        <v>D</v>
      </c>
      <c r="Q81" s="13" t="str">
        <f t="shared" si="62"/>
        <v>Russo</v>
      </c>
      <c r="R81" s="13" t="str">
        <f t="shared" si="63"/>
        <v> Riccobene</v>
      </c>
      <c r="S81" s="13">
        <f t="shared" si="64"/>
        <v>0</v>
      </c>
      <c r="T81" s="13">
        <f t="shared" si="65"/>
        <v>0</v>
      </c>
      <c r="U81" s="14" t="str">
        <f t="shared" si="66"/>
        <v> Frollo</v>
      </c>
      <c r="V81" s="21"/>
      <c r="W81" s="71"/>
      <c r="X81" s="131"/>
      <c r="Z81" s="125"/>
      <c r="AA81" s="125"/>
      <c r="AB81" s="135"/>
      <c r="AC81" s="135"/>
      <c r="AD81" s="127"/>
      <c r="AE81" s="127"/>
      <c r="AF81" s="127"/>
      <c r="AG81" s="92"/>
    </row>
    <row r="82" spans="1:34" s="92" customFormat="1" ht="13.5" thickBot="1">
      <c r="A82" s="72" t="s">
        <v>74</v>
      </c>
      <c r="B82" s="73" t="s">
        <v>74</v>
      </c>
      <c r="C82" s="169"/>
      <c r="D82" s="191" t="s">
        <v>11</v>
      </c>
      <c r="E82" s="192"/>
      <c r="F82" s="34"/>
      <c r="G82" s="75"/>
      <c r="H82" s="34"/>
      <c r="I82" s="191" t="s">
        <v>24</v>
      </c>
      <c r="J82" s="193"/>
      <c r="K82" s="191" t="s">
        <v>100</v>
      </c>
      <c r="L82" s="192"/>
      <c r="N82" s="11">
        <f>N77+O82/100</f>
        <v>6.04</v>
      </c>
      <c r="O82" s="12">
        <v>4</v>
      </c>
      <c r="P82" s="13" t="str">
        <f t="shared" si="61"/>
        <v>D</v>
      </c>
      <c r="Q82" s="13" t="str">
        <f t="shared" si="62"/>
        <v>Giuffré</v>
      </c>
      <c r="R82" s="13" t="str">
        <f t="shared" si="63"/>
        <v>La Torre A.</v>
      </c>
      <c r="S82" s="13">
        <f t="shared" si="64"/>
        <v>0</v>
      </c>
      <c r="T82" s="13">
        <f t="shared" si="65"/>
        <v>0</v>
      </c>
      <c r="U82" s="14" t="str">
        <f t="shared" si="66"/>
        <v> Torre</v>
      </c>
      <c r="V82" s="21"/>
      <c r="W82" s="21"/>
      <c r="X82" s="128"/>
      <c r="Y82" s="128"/>
      <c r="Z82" s="132"/>
      <c r="AA82" s="132"/>
      <c r="AB82" s="136"/>
      <c r="AC82" s="136"/>
      <c r="AD82" s="132"/>
      <c r="AE82" s="132"/>
      <c r="AF82" s="132"/>
      <c r="AH82" s="21"/>
    </row>
    <row r="83" spans="1:33" ht="12.75">
      <c r="A83" s="76" t="str">
        <f>B77</f>
        <v>Russo</v>
      </c>
      <c r="B83" s="77" t="str">
        <f>B78</f>
        <v>Giuffré</v>
      </c>
      <c r="C83" s="78"/>
      <c r="D83" s="79">
        <f>AD75</f>
        <v>0</v>
      </c>
      <c r="E83" s="80">
        <f>AE75</f>
        <v>0</v>
      </c>
      <c r="F83" s="81">
        <f aca="true" t="shared" si="67" ref="F83:F88">IF(D83&gt;E83,1,0)</f>
        <v>0</v>
      </c>
      <c r="G83" s="81">
        <f aca="true" t="shared" si="68" ref="G83:G88">IF(D83=E83,1,0)</f>
        <v>1</v>
      </c>
      <c r="H83" s="81">
        <f aca="true" t="shared" si="69" ref="H83:H88">IF(D83&lt;E83,1,0)</f>
        <v>0</v>
      </c>
      <c r="I83" s="189" t="str">
        <f aca="true" t="shared" si="70" ref="I83:I88">AF75</f>
        <v>Natoli C.</v>
      </c>
      <c r="J83" s="190"/>
      <c r="K83" s="200"/>
      <c r="L83" s="201"/>
      <c r="M83" s="92"/>
      <c r="N83" s="11">
        <f>N77+O83/100</f>
        <v>6.05</v>
      </c>
      <c r="O83" s="12">
        <v>5</v>
      </c>
      <c r="P83" s="13" t="str">
        <f t="shared" si="61"/>
        <v>F</v>
      </c>
      <c r="Q83" s="13" t="str">
        <f t="shared" si="62"/>
        <v>Lo Presti A.</v>
      </c>
      <c r="R83" s="13" t="str">
        <f t="shared" si="63"/>
        <v> Pisasale</v>
      </c>
      <c r="S83" s="13">
        <f t="shared" si="64"/>
        <v>0</v>
      </c>
      <c r="T83" s="13">
        <f t="shared" si="65"/>
        <v>0</v>
      </c>
      <c r="U83" s="14" t="str">
        <f t="shared" si="66"/>
        <v> Ielapi P.</v>
      </c>
      <c r="V83" s="21"/>
      <c r="W83" s="21"/>
      <c r="Z83" s="134"/>
      <c r="AA83" s="134"/>
      <c r="AB83" s="134"/>
      <c r="AC83" s="134"/>
      <c r="AD83" s="134"/>
      <c r="AE83" s="134"/>
      <c r="AF83" s="134"/>
      <c r="AG83" s="92"/>
    </row>
    <row r="84" spans="1:32" ht="13.5" thickBot="1">
      <c r="A84" s="82" t="str">
        <f>B79</f>
        <v>La Torre A.</v>
      </c>
      <c r="B84" s="83" t="str">
        <f>B80</f>
        <v> Riccobene</v>
      </c>
      <c r="C84" s="84"/>
      <c r="D84" s="58">
        <f>AD76</f>
        <v>0</v>
      </c>
      <c r="E84" s="85">
        <f>AE76</f>
        <v>0</v>
      </c>
      <c r="F84" s="81">
        <f t="shared" si="67"/>
        <v>0</v>
      </c>
      <c r="G84" s="81">
        <f t="shared" si="68"/>
        <v>1</v>
      </c>
      <c r="H84" s="81">
        <f t="shared" si="69"/>
        <v>0</v>
      </c>
      <c r="I84" s="187" t="str">
        <f t="shared" si="70"/>
        <v> Frollo</v>
      </c>
      <c r="J84" s="188"/>
      <c r="K84" s="200"/>
      <c r="L84" s="201"/>
      <c r="N84" s="11">
        <f>N77+O84/100</f>
        <v>6.06</v>
      </c>
      <c r="O84" s="12">
        <v>6</v>
      </c>
      <c r="P84" s="13" t="str">
        <f t="shared" si="61"/>
        <v>F</v>
      </c>
      <c r="Q84" s="13" t="str">
        <f t="shared" si="62"/>
        <v>La Torre F.</v>
      </c>
      <c r="R84" s="13" t="str">
        <f t="shared" si="63"/>
        <v>Lo Cascio Giud.</v>
      </c>
      <c r="S84" s="13">
        <f t="shared" si="64"/>
        <v>0</v>
      </c>
      <c r="T84" s="13">
        <f t="shared" si="65"/>
        <v>0</v>
      </c>
      <c r="U84" s="14" t="str">
        <f t="shared" si="66"/>
        <v>Currò S.</v>
      </c>
      <c r="V84" s="21"/>
      <c r="W84" s="21"/>
      <c r="Y84" s="131"/>
      <c r="Z84" s="137"/>
      <c r="AA84" s="137"/>
      <c r="AB84" s="138"/>
      <c r="AC84" s="138"/>
      <c r="AD84" s="127"/>
      <c r="AE84" s="127"/>
      <c r="AF84" s="137"/>
    </row>
    <row r="85" spans="1:34" ht="12.75">
      <c r="A85" s="86" t="str">
        <f>B77</f>
        <v>Russo</v>
      </c>
      <c r="B85" s="87" t="str">
        <f>B79</f>
        <v>La Torre A.</v>
      </c>
      <c r="C85" s="78"/>
      <c r="D85" s="79">
        <f>AD80</f>
        <v>0</v>
      </c>
      <c r="E85" s="80">
        <f>AE80</f>
        <v>0</v>
      </c>
      <c r="F85" s="81">
        <f t="shared" si="67"/>
        <v>0</v>
      </c>
      <c r="G85" s="81">
        <f t="shared" si="68"/>
        <v>1</v>
      </c>
      <c r="H85" s="81">
        <f t="shared" si="69"/>
        <v>0</v>
      </c>
      <c r="I85" s="194" t="str">
        <f t="shared" si="70"/>
        <v>Bagnato</v>
      </c>
      <c r="J85" s="195"/>
      <c r="K85" s="200"/>
      <c r="L85" s="201"/>
      <c r="N85" s="11">
        <f>N77+O85/100</f>
        <v>6.07</v>
      </c>
      <c r="O85" s="15">
        <v>7</v>
      </c>
      <c r="P85" s="13" t="str">
        <f t="shared" si="61"/>
        <v>H</v>
      </c>
      <c r="Q85" s="13" t="str">
        <f t="shared" si="62"/>
        <v>Cortese</v>
      </c>
      <c r="R85" s="13" t="str">
        <f t="shared" si="63"/>
        <v>Lo Presti R.</v>
      </c>
      <c r="S85" s="13">
        <f t="shared" si="64"/>
        <v>0</v>
      </c>
      <c r="T85" s="13">
        <f t="shared" si="65"/>
        <v>0</v>
      </c>
      <c r="U85" s="14" t="str">
        <f t="shared" si="66"/>
        <v> Trimboli</v>
      </c>
      <c r="V85" s="92"/>
      <c r="W85" s="21"/>
      <c r="Y85" s="131"/>
      <c r="Z85" s="125"/>
      <c r="AA85" s="125"/>
      <c r="AB85" s="135"/>
      <c r="AC85" s="135"/>
      <c r="AD85" s="127"/>
      <c r="AE85" s="127"/>
      <c r="AF85" s="127"/>
      <c r="AH85" s="29"/>
    </row>
    <row r="86" spans="1:32" ht="13.5" thickBot="1">
      <c r="A86" s="82" t="str">
        <f>B78</f>
        <v>Giuffré</v>
      </c>
      <c r="B86" s="83" t="str">
        <f>B80</f>
        <v> Riccobene</v>
      </c>
      <c r="C86" s="84"/>
      <c r="D86" s="58">
        <f>AD81</f>
        <v>0</v>
      </c>
      <c r="E86" s="85">
        <f>AE81</f>
        <v>0</v>
      </c>
      <c r="F86" s="81">
        <f t="shared" si="67"/>
        <v>0</v>
      </c>
      <c r="G86" s="81">
        <f t="shared" si="68"/>
        <v>1</v>
      </c>
      <c r="H86" s="81">
        <f t="shared" si="69"/>
        <v>0</v>
      </c>
      <c r="I86" s="187" t="str">
        <f t="shared" si="70"/>
        <v> Torre</v>
      </c>
      <c r="J86" s="188"/>
      <c r="K86" s="200"/>
      <c r="L86" s="201"/>
      <c r="N86" s="11">
        <f>N77+O86/100</f>
        <v>6.08</v>
      </c>
      <c r="O86" s="12">
        <v>8</v>
      </c>
      <c r="P86" s="13" t="str">
        <f t="shared" si="61"/>
        <v>H</v>
      </c>
      <c r="Q86" s="13" t="str">
        <f t="shared" si="62"/>
        <v>Mandanici</v>
      </c>
      <c r="R86" s="13" t="str">
        <f t="shared" si="63"/>
        <v>Cannavò</v>
      </c>
      <c r="S86" s="13">
        <f t="shared" si="64"/>
        <v>0</v>
      </c>
      <c r="T86" s="13">
        <f t="shared" si="65"/>
        <v>0</v>
      </c>
      <c r="U86" s="14" t="str">
        <f t="shared" si="66"/>
        <v>Squaddara F.</v>
      </c>
      <c r="V86" s="21"/>
      <c r="W86" s="21"/>
      <c r="Y86" s="131"/>
      <c r="Z86" s="125"/>
      <c r="AA86" s="125"/>
      <c r="AB86" s="135"/>
      <c r="AC86" s="135"/>
      <c r="AD86" s="127"/>
      <c r="AE86" s="127"/>
      <c r="AF86" s="127"/>
    </row>
    <row r="87" spans="1:34" ht="12.75">
      <c r="A87" s="86" t="str">
        <f>B77</f>
        <v>Russo</v>
      </c>
      <c r="B87" s="87" t="str">
        <f>B80</f>
        <v> Riccobene</v>
      </c>
      <c r="C87" s="78"/>
      <c r="D87" s="79">
        <f>AD85</f>
        <v>0</v>
      </c>
      <c r="E87" s="80">
        <f>AE85</f>
        <v>0</v>
      </c>
      <c r="F87" s="81">
        <f t="shared" si="67"/>
        <v>0</v>
      </c>
      <c r="G87" s="81">
        <f t="shared" si="68"/>
        <v>1</v>
      </c>
      <c r="H87" s="81">
        <f t="shared" si="69"/>
        <v>0</v>
      </c>
      <c r="I87" s="194" t="str">
        <f t="shared" si="70"/>
        <v> Frollo</v>
      </c>
      <c r="J87" s="195"/>
      <c r="K87" s="200"/>
      <c r="L87" s="201"/>
      <c r="N87" s="11">
        <f>N77+O87/100</f>
        <v>6.09</v>
      </c>
      <c r="O87" s="12">
        <v>9</v>
      </c>
      <c r="P87" s="13" t="str">
        <f t="shared" si="61"/>
        <v>-</v>
      </c>
      <c r="Q87" s="13" t="str">
        <f t="shared" si="62"/>
        <v>-</v>
      </c>
      <c r="R87" s="13" t="str">
        <f t="shared" si="63"/>
        <v>-</v>
      </c>
      <c r="S87" s="13" t="str">
        <f t="shared" si="64"/>
        <v>-</v>
      </c>
      <c r="T87" s="13" t="str">
        <f t="shared" si="65"/>
        <v>-</v>
      </c>
      <c r="U87" s="14" t="str">
        <f t="shared" si="66"/>
        <v>-</v>
      </c>
      <c r="V87" s="21"/>
      <c r="W87" s="21"/>
      <c r="Y87" s="131"/>
      <c r="Z87" s="125"/>
      <c r="AA87" s="125"/>
      <c r="AB87" s="132"/>
      <c r="AC87" s="132"/>
      <c r="AD87" s="133"/>
      <c r="AE87" s="133"/>
      <c r="AF87" s="132"/>
      <c r="AH87" s="92"/>
    </row>
    <row r="88" spans="1:34" s="92" customFormat="1" ht="13.5" thickBot="1">
      <c r="A88" s="82" t="str">
        <f>B78</f>
        <v>Giuffré</v>
      </c>
      <c r="B88" s="83" t="str">
        <f>B79</f>
        <v>La Torre A.</v>
      </c>
      <c r="C88" s="84"/>
      <c r="D88" s="58">
        <f>AD86</f>
        <v>0</v>
      </c>
      <c r="E88" s="85">
        <f>AE86</f>
        <v>0</v>
      </c>
      <c r="F88" s="81">
        <f t="shared" si="67"/>
        <v>0</v>
      </c>
      <c r="G88" s="81">
        <f t="shared" si="68"/>
        <v>1</v>
      </c>
      <c r="H88" s="81">
        <f t="shared" si="69"/>
        <v>0</v>
      </c>
      <c r="I88" s="187" t="str">
        <f t="shared" si="70"/>
        <v> Torre</v>
      </c>
      <c r="J88" s="188"/>
      <c r="K88" s="202"/>
      <c r="L88" s="203"/>
      <c r="M88" s="21"/>
      <c r="N88" s="11">
        <f>N77+O88/100</f>
        <v>6.1</v>
      </c>
      <c r="O88" s="12">
        <v>10</v>
      </c>
      <c r="P88" s="13" t="str">
        <f t="shared" si="61"/>
        <v>-</v>
      </c>
      <c r="Q88" s="13" t="str">
        <f t="shared" si="62"/>
        <v>-</v>
      </c>
      <c r="R88" s="13" t="str">
        <f t="shared" si="63"/>
        <v>-</v>
      </c>
      <c r="S88" s="13" t="str">
        <f t="shared" si="64"/>
        <v>-</v>
      </c>
      <c r="T88" s="13" t="str">
        <f t="shared" si="65"/>
        <v>-</v>
      </c>
      <c r="U88" s="14" t="str">
        <f t="shared" si="66"/>
        <v>-</v>
      </c>
      <c r="V88" s="21"/>
      <c r="W88" s="21"/>
      <c r="X88" s="128"/>
      <c r="Y88" s="131"/>
      <c r="Z88" s="125"/>
      <c r="AA88" s="125"/>
      <c r="AB88" s="132"/>
      <c r="AC88" s="132"/>
      <c r="AD88" s="133"/>
      <c r="AE88" s="133"/>
      <c r="AF88" s="132"/>
      <c r="AG88" s="21"/>
      <c r="AH88" s="21"/>
    </row>
    <row r="89" spans="1:34" s="92" customFormat="1" ht="13.5" thickBot="1">
      <c r="A89" s="89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1"/>
      <c r="M89" s="21"/>
      <c r="N89" s="11">
        <f>N77+O89/100</f>
        <v>6.11</v>
      </c>
      <c r="O89" s="15">
        <v>11</v>
      </c>
      <c r="P89" s="13" t="str">
        <f t="shared" si="61"/>
        <v>C</v>
      </c>
      <c r="Q89" s="13" t="str">
        <f t="shared" si="62"/>
        <v> Torre</v>
      </c>
      <c r="R89" s="13" t="str">
        <f t="shared" si="63"/>
        <v>Player 39</v>
      </c>
      <c r="S89" s="13">
        <f t="shared" si="64"/>
        <v>0</v>
      </c>
      <c r="T89" s="13">
        <f t="shared" si="65"/>
        <v>0</v>
      </c>
      <c r="U89" s="14" t="str">
        <f t="shared" si="66"/>
        <v>La Torre A.</v>
      </c>
      <c r="V89" s="21"/>
      <c r="W89" s="21"/>
      <c r="X89" s="128"/>
      <c r="Y89" s="128"/>
      <c r="Z89" s="125"/>
      <c r="AA89" s="125"/>
      <c r="AB89" s="132"/>
      <c r="AC89" s="132"/>
      <c r="AD89" s="133"/>
      <c r="AE89" s="133"/>
      <c r="AF89" s="132"/>
      <c r="AG89" s="21"/>
      <c r="AH89" s="21"/>
    </row>
    <row r="90" spans="1:34" s="92" customFormat="1" ht="13.5" thickBot="1">
      <c r="A90" s="21"/>
      <c r="B90" s="21"/>
      <c r="C90" s="21"/>
      <c r="D90" s="21"/>
      <c r="E90" s="21"/>
      <c r="F90" s="21"/>
      <c r="G90" s="24"/>
      <c r="H90" s="24"/>
      <c r="I90" s="21"/>
      <c r="J90" s="21"/>
      <c r="K90" s="21"/>
      <c r="L90" s="21"/>
      <c r="M90" s="29"/>
      <c r="N90" s="16">
        <f>N77+O90/100</f>
        <v>6.12</v>
      </c>
      <c r="O90" s="17">
        <v>12</v>
      </c>
      <c r="P90" s="18" t="str">
        <f t="shared" si="61"/>
        <v>C</v>
      </c>
      <c r="Q90" s="18" t="str">
        <f t="shared" si="62"/>
        <v>Bagnato</v>
      </c>
      <c r="R90" s="18" t="str">
        <f t="shared" si="63"/>
        <v> Frollo</v>
      </c>
      <c r="S90" s="18">
        <f t="shared" si="64"/>
        <v>0</v>
      </c>
      <c r="T90" s="18">
        <f t="shared" si="65"/>
        <v>0</v>
      </c>
      <c r="U90" s="19" t="str">
        <f t="shared" si="66"/>
        <v> Riccobene</v>
      </c>
      <c r="V90" s="21"/>
      <c r="W90" s="21"/>
      <c r="X90" s="128"/>
      <c r="Y90" s="128"/>
      <c r="Z90" s="125"/>
      <c r="AA90" s="125"/>
      <c r="AB90" s="132"/>
      <c r="AC90" s="132"/>
      <c r="AD90" s="133"/>
      <c r="AE90" s="133"/>
      <c r="AF90" s="132"/>
      <c r="AG90" s="29"/>
      <c r="AH90" s="21"/>
    </row>
    <row r="91" spans="1:34" s="92" customFormat="1" ht="13.5" thickBot="1">
      <c r="A91" s="21"/>
      <c r="B91" s="21"/>
      <c r="C91" s="21"/>
      <c r="D91" s="21"/>
      <c r="E91" s="21"/>
      <c r="F91" s="21"/>
      <c r="G91" s="24"/>
      <c r="H91" s="24"/>
      <c r="I91" s="21"/>
      <c r="J91" s="21"/>
      <c r="K91" s="21"/>
      <c r="L91" s="21"/>
      <c r="M91" s="21"/>
      <c r="N91" s="20"/>
      <c r="O91" s="21"/>
      <c r="P91" s="21"/>
      <c r="Q91" s="21"/>
      <c r="R91" s="21"/>
      <c r="S91" s="21"/>
      <c r="T91" s="21"/>
      <c r="U91" s="21"/>
      <c r="V91" s="21"/>
      <c r="W91" s="21"/>
      <c r="X91" s="128"/>
      <c r="Y91" s="128"/>
      <c r="Z91" s="125"/>
      <c r="AA91" s="125"/>
      <c r="AB91" s="132"/>
      <c r="AC91" s="132"/>
      <c r="AD91" s="133"/>
      <c r="AE91" s="133"/>
      <c r="AF91" s="132"/>
      <c r="AG91" s="21"/>
      <c r="AH91" s="21"/>
    </row>
    <row r="92" spans="1:34" s="92" customFormat="1" ht="13.5" thickBot="1">
      <c r="A92" s="26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8"/>
      <c r="N92" s="1">
        <v>7</v>
      </c>
      <c r="O92" s="207" t="s">
        <v>79</v>
      </c>
      <c r="P92" s="208"/>
      <c r="Q92" s="208"/>
      <c r="R92" s="208"/>
      <c r="S92" s="208"/>
      <c r="T92" s="208"/>
      <c r="U92" s="209"/>
      <c r="V92" s="21"/>
      <c r="W92" s="101" t="str">
        <f>IF(COUNTIF(X:X,X92)&gt;1,"X","")</f>
        <v>X</v>
      </c>
      <c r="X92" s="105"/>
      <c r="Y92" s="105"/>
      <c r="Z92" s="197" t="str">
        <f>"PARTITE "&amp;A92</f>
        <v>PARTITE GIRONE 5</v>
      </c>
      <c r="AA92" s="198"/>
      <c r="AB92" s="198"/>
      <c r="AC92" s="198"/>
      <c r="AD92" s="198"/>
      <c r="AE92" s="198"/>
      <c r="AF92" s="199"/>
      <c r="AH92" s="21"/>
    </row>
    <row r="93" spans="1:34" ht="13.5" thickBot="1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/>
      <c r="N93" s="22" t="s">
        <v>80</v>
      </c>
      <c r="O93" s="3" t="s">
        <v>81</v>
      </c>
      <c r="P93" s="3" t="s">
        <v>82</v>
      </c>
      <c r="Q93" s="4" t="s">
        <v>83</v>
      </c>
      <c r="R93" s="4" t="s">
        <v>84</v>
      </c>
      <c r="S93" s="5" t="s">
        <v>85</v>
      </c>
      <c r="T93" s="5"/>
      <c r="U93" s="3" t="s">
        <v>24</v>
      </c>
      <c r="V93" s="21"/>
      <c r="W93" s="102"/>
      <c r="X93" s="106" t="s">
        <v>80</v>
      </c>
      <c r="Y93" s="106" t="s">
        <v>78</v>
      </c>
      <c r="Z93" s="106" t="s">
        <v>23</v>
      </c>
      <c r="AA93" s="106" t="s">
        <v>35</v>
      </c>
      <c r="AB93" s="107" t="s">
        <v>74</v>
      </c>
      <c r="AC93" s="107" t="s">
        <v>74</v>
      </c>
      <c r="AD93" s="205" t="s">
        <v>11</v>
      </c>
      <c r="AE93" s="206"/>
      <c r="AF93" s="106" t="s">
        <v>24</v>
      </c>
      <c r="AH93" s="92"/>
    </row>
    <row r="94" spans="1:34" ht="13.5" thickBot="1">
      <c r="A94" s="33"/>
      <c r="B94" s="34"/>
      <c r="C94" s="35"/>
      <c r="D94" s="35"/>
      <c r="E94" s="35"/>
      <c r="F94" s="35"/>
      <c r="G94" s="36"/>
      <c r="H94" s="36"/>
      <c r="I94" s="35"/>
      <c r="J94" s="35"/>
      <c r="K94" s="35"/>
      <c r="L94" s="37"/>
      <c r="N94" s="6">
        <f>N92+O94/100</f>
        <v>7.01</v>
      </c>
      <c r="O94" s="7">
        <v>1</v>
      </c>
      <c r="P94" s="8" t="str">
        <f aca="true" t="shared" si="71" ref="P94:P105">_xlfn.IFERROR(VLOOKUP(N94,$X:$AF,4,FALSE),"-")</f>
        <v>Br</v>
      </c>
      <c r="Q94" s="8" t="str">
        <f aca="true" t="shared" si="72" ref="Q94:Q105">_xlfn.IFERROR(VLOOKUP(N94,$X:$AF,5,FALSE),"-")</f>
        <v>4B</v>
      </c>
      <c r="R94" s="9" t="str">
        <f aca="true" t="shared" si="73" ref="R94:R105">_xlfn.IFERROR(VLOOKUP(N94,$X:$AF,6,FALSE),"-")</f>
        <v>-</v>
      </c>
      <c r="S94" s="9">
        <f aca="true" t="shared" si="74" ref="S94:S105">_xlfn.IFERROR(VLOOKUP(N94,$X:$AF,7,FALSE),"-")</f>
        <v>0</v>
      </c>
      <c r="T94" s="9">
        <f aca="true" t="shared" si="75" ref="T94:T105">_xlfn.IFERROR(VLOOKUP(N94,$X:$AF,8,FALSE),"-")</f>
        <v>0</v>
      </c>
      <c r="U94" s="10">
        <f aca="true" t="shared" si="76" ref="U94:U105">_xlfn.IFERROR(VLOOKUP(N94,$X:$AF,9,FALSE),"-")</f>
        <v>0</v>
      </c>
      <c r="V94" s="21"/>
      <c r="W94" s="102">
        <f aca="true" t="shared" si="77" ref="W94:W99">IF(COUNTIF(X$1:X$65536,X94)&gt;1,"X","")</f>
      </c>
      <c r="X94" s="108">
        <f aca="true" t="shared" si="78" ref="X94:X99">Y94+Z94/100</f>
        <v>1.05</v>
      </c>
      <c r="Y94" s="109">
        <v>1</v>
      </c>
      <c r="Z94" s="109">
        <v>5</v>
      </c>
      <c r="AA94" s="110" t="s">
        <v>75</v>
      </c>
      <c r="AB94" s="111" t="str">
        <f aca="true" t="shared" si="79" ref="AB94:AC99">A102</f>
        <v>Murabito</v>
      </c>
      <c r="AC94" s="112" t="str">
        <f t="shared" si="79"/>
        <v>Lo Cascio Gius.</v>
      </c>
      <c r="AD94" s="113"/>
      <c r="AE94" s="114"/>
      <c r="AF94" s="115" t="str">
        <f>B115</f>
        <v>Lo Presti A.</v>
      </c>
      <c r="AH94" s="92"/>
    </row>
    <row r="95" spans="1:34" ht="13.5" thickBot="1">
      <c r="A95" s="33"/>
      <c r="B95" s="38" t="s">
        <v>74</v>
      </c>
      <c r="C95" s="39" t="s">
        <v>1</v>
      </c>
      <c r="D95" s="40" t="s">
        <v>2</v>
      </c>
      <c r="E95" s="40" t="s">
        <v>3</v>
      </c>
      <c r="F95" s="41" t="s">
        <v>4</v>
      </c>
      <c r="G95" s="41" t="s">
        <v>5</v>
      </c>
      <c r="H95" s="41" t="s">
        <v>6</v>
      </c>
      <c r="I95" s="40" t="s">
        <v>7</v>
      </c>
      <c r="J95" s="42" t="s">
        <v>8</v>
      </c>
      <c r="K95" s="43"/>
      <c r="L95" s="38" t="s">
        <v>99</v>
      </c>
      <c r="N95" s="11">
        <f>N92+O95/100</f>
        <v>7.02</v>
      </c>
      <c r="O95" s="12">
        <v>2</v>
      </c>
      <c r="P95" s="13" t="str">
        <f t="shared" si="71"/>
        <v>Br</v>
      </c>
      <c r="Q95" s="13" t="str">
        <f t="shared" si="72"/>
        <v>5B</v>
      </c>
      <c r="R95" s="13" t="str">
        <f t="shared" si="73"/>
        <v>-</v>
      </c>
      <c r="S95" s="13">
        <f t="shared" si="74"/>
        <v>0</v>
      </c>
      <c r="T95" s="13">
        <f t="shared" si="75"/>
        <v>0</v>
      </c>
      <c r="U95" s="14">
        <f t="shared" si="76"/>
        <v>0</v>
      </c>
      <c r="V95" s="21"/>
      <c r="W95" s="102">
        <f t="shared" si="77"/>
      </c>
      <c r="X95" s="116">
        <f t="shared" si="78"/>
        <v>1.06</v>
      </c>
      <c r="Y95" s="117">
        <v>1</v>
      </c>
      <c r="Z95" s="117">
        <v>6</v>
      </c>
      <c r="AA95" s="118" t="s">
        <v>75</v>
      </c>
      <c r="AB95" s="119" t="str">
        <f t="shared" si="79"/>
        <v>Currò S.</v>
      </c>
      <c r="AC95" s="120" t="str">
        <f t="shared" si="79"/>
        <v> Ielapi P.</v>
      </c>
      <c r="AD95" s="121"/>
      <c r="AE95" s="122"/>
      <c r="AF95" s="123" t="str">
        <f>B118</f>
        <v> Pisasale</v>
      </c>
      <c r="AH95" s="92"/>
    </row>
    <row r="96" spans="1:34" ht="12.75">
      <c r="A96" s="44">
        <f>C96*1000+J96*50+H96+0.9</f>
        <v>3000.9</v>
      </c>
      <c r="B96" s="45" t="str">
        <f>Player!A5</f>
        <v>Murabito</v>
      </c>
      <c r="C96" s="46">
        <f>3*E96+F96</f>
        <v>3</v>
      </c>
      <c r="D96" s="47">
        <f>SUM(E96:G96)</f>
        <v>3</v>
      </c>
      <c r="E96" s="47">
        <f>SUM(F102+F104+F106)</f>
        <v>0</v>
      </c>
      <c r="F96" s="48">
        <f>SUM(G102+G104+G106)</f>
        <v>3</v>
      </c>
      <c r="G96" s="48">
        <f>SUM(H102+H104+H106)</f>
        <v>0</v>
      </c>
      <c r="H96" s="48">
        <f>SUM(D102+D104+D106)</f>
        <v>0</v>
      </c>
      <c r="I96" s="47">
        <f>SUM(E102+E104+E106)</f>
        <v>0</v>
      </c>
      <c r="J96" s="49">
        <f>H96-I96</f>
        <v>0</v>
      </c>
      <c r="K96" s="50" t="s">
        <v>40</v>
      </c>
      <c r="L96" s="51" t="str">
        <f>IF(SUM(A96:A99)=12003,K96,VLOOKUP(LARGE($A$5:$A$8,1),A96:B99,2,FALSE))</f>
        <v>5A</v>
      </c>
      <c r="N96" s="11">
        <f>N92+O96/100</f>
        <v>7.03</v>
      </c>
      <c r="O96" s="12">
        <v>3</v>
      </c>
      <c r="P96" s="13" t="str">
        <f t="shared" si="71"/>
        <v>Br</v>
      </c>
      <c r="Q96" s="13" t="str">
        <f t="shared" si="72"/>
        <v>6B</v>
      </c>
      <c r="R96" s="13" t="str">
        <f t="shared" si="73"/>
        <v>9B</v>
      </c>
      <c r="S96" s="13">
        <f t="shared" si="74"/>
        <v>0</v>
      </c>
      <c r="T96" s="13">
        <f t="shared" si="75"/>
        <v>0</v>
      </c>
      <c r="U96" s="14">
        <f t="shared" si="76"/>
        <v>0</v>
      </c>
      <c r="V96" s="29"/>
      <c r="W96" s="102">
        <f t="shared" si="77"/>
      </c>
      <c r="X96" s="108">
        <f t="shared" si="78"/>
        <v>3.05</v>
      </c>
      <c r="Y96" s="109">
        <v>3</v>
      </c>
      <c r="Z96" s="109">
        <v>5</v>
      </c>
      <c r="AA96" s="110" t="s">
        <v>75</v>
      </c>
      <c r="AB96" s="111" t="str">
        <f t="shared" si="79"/>
        <v>Murabito</v>
      </c>
      <c r="AC96" s="112" t="str">
        <f t="shared" si="79"/>
        <v>Currò S.</v>
      </c>
      <c r="AD96" s="113"/>
      <c r="AE96" s="114"/>
      <c r="AF96" s="115" t="str">
        <f>B116</f>
        <v>La Torre F.</v>
      </c>
      <c r="AH96" s="92"/>
    </row>
    <row r="97" spans="1:34" ht="13.5" thickBot="1">
      <c r="A97" s="44">
        <f>C97*1000+J97*50+H97+0.8</f>
        <v>3000.8</v>
      </c>
      <c r="B97" s="52" t="str">
        <f>Player!A14</f>
        <v>Lo Cascio Gius.</v>
      </c>
      <c r="C97" s="53">
        <f>3*E97+F97</f>
        <v>3</v>
      </c>
      <c r="D97" s="54">
        <f>SUM(E97:G97)</f>
        <v>3</v>
      </c>
      <c r="E97" s="54">
        <f>SUM(H102+F105+F107)</f>
        <v>0</v>
      </c>
      <c r="F97" s="55">
        <f>SUM(G102+G105+G107)</f>
        <v>3</v>
      </c>
      <c r="G97" s="55">
        <f>SUM(F102+H105+H107)</f>
        <v>0</v>
      </c>
      <c r="H97" s="55">
        <f>SUM(E102+D105+D107)</f>
        <v>0</v>
      </c>
      <c r="I97" s="55">
        <f>SUM(D102+E105+E107)</f>
        <v>0</v>
      </c>
      <c r="J97" s="56">
        <f>H97-I97</f>
        <v>0</v>
      </c>
      <c r="K97" s="50" t="s">
        <v>41</v>
      </c>
      <c r="L97" s="51" t="str">
        <f>IF(SUM(A96:A99)=12003,K97,VLOOKUP(LARGE($A$5:$A$8,2),A96:B99,2,FALSE))</f>
        <v>5B</v>
      </c>
      <c r="N97" s="11">
        <f>N92+O97/100</f>
        <v>7.04</v>
      </c>
      <c r="O97" s="12">
        <v>4</v>
      </c>
      <c r="P97" s="13" t="str">
        <f t="shared" si="71"/>
        <v>Br</v>
      </c>
      <c r="Q97" s="13" t="str">
        <f t="shared" si="72"/>
        <v>7B</v>
      </c>
      <c r="R97" s="13" t="str">
        <f t="shared" si="73"/>
        <v>8B</v>
      </c>
      <c r="S97" s="13">
        <f t="shared" si="74"/>
        <v>0</v>
      </c>
      <c r="T97" s="13">
        <f t="shared" si="75"/>
        <v>0</v>
      </c>
      <c r="U97" s="14">
        <f t="shared" si="76"/>
        <v>0</v>
      </c>
      <c r="V97" s="21"/>
      <c r="W97" s="102">
        <f t="shared" si="77"/>
      </c>
      <c r="X97" s="116">
        <f t="shared" si="78"/>
        <v>3.06</v>
      </c>
      <c r="Y97" s="117">
        <v>3</v>
      </c>
      <c r="Z97" s="117">
        <v>6</v>
      </c>
      <c r="AA97" s="118" t="s">
        <v>75</v>
      </c>
      <c r="AB97" s="119" t="str">
        <f t="shared" si="79"/>
        <v>Lo Cascio Gius.</v>
      </c>
      <c r="AC97" s="120" t="str">
        <f t="shared" si="79"/>
        <v> Ielapi P.</v>
      </c>
      <c r="AD97" s="121"/>
      <c r="AE97" s="122"/>
      <c r="AF97" s="123" t="str">
        <f>B117</f>
        <v>Lo Cascio Giud.</v>
      </c>
      <c r="AH97" s="92"/>
    </row>
    <row r="98" spans="1:33" ht="12.75">
      <c r="A98" s="44">
        <f>C98*1000+J98*50+H98+0.7</f>
        <v>3000.7</v>
      </c>
      <c r="B98" s="52" t="str">
        <f>Player!A23</f>
        <v>Currò S.</v>
      </c>
      <c r="C98" s="53">
        <f>3*E98+F98</f>
        <v>3</v>
      </c>
      <c r="D98" s="54">
        <f>SUM(E98:G98)</f>
        <v>3</v>
      </c>
      <c r="E98" s="54">
        <f>SUM(F103+H104+H107)</f>
        <v>0</v>
      </c>
      <c r="F98" s="55">
        <f>SUM(G103+G104+G107)</f>
        <v>3</v>
      </c>
      <c r="G98" s="55">
        <f>SUM(H103+F104+F107)</f>
        <v>0</v>
      </c>
      <c r="H98" s="55">
        <f>SUM(D103+E104+E107)</f>
        <v>0</v>
      </c>
      <c r="I98" s="55">
        <f>SUM(E103+D104+D107)</f>
        <v>0</v>
      </c>
      <c r="J98" s="56">
        <f>H98-I98</f>
        <v>0</v>
      </c>
      <c r="K98" s="50" t="s">
        <v>42</v>
      </c>
      <c r="L98" s="51" t="str">
        <f>IF(SUM(A96:A99)=12003,K98,VLOOKUP(LARGE($A$5:$A$8,3),A96:B99,2,FALSE))</f>
        <v>5C</v>
      </c>
      <c r="M98" s="92"/>
      <c r="N98" s="11">
        <f>N92+O98/100</f>
        <v>7.05</v>
      </c>
      <c r="O98" s="12">
        <v>5</v>
      </c>
      <c r="P98" s="13" t="str">
        <f t="shared" si="71"/>
        <v>Br</v>
      </c>
      <c r="Q98" s="13" t="str">
        <f t="shared" si="72"/>
        <v>2D</v>
      </c>
      <c r="R98" s="13" t="str">
        <f t="shared" si="73"/>
        <v>-</v>
      </c>
      <c r="S98" s="13">
        <f t="shared" si="74"/>
        <v>0</v>
      </c>
      <c r="T98" s="13">
        <f t="shared" si="75"/>
        <v>0</v>
      </c>
      <c r="U98" s="14">
        <f t="shared" si="76"/>
        <v>0</v>
      </c>
      <c r="V98" s="92"/>
      <c r="W98" s="102">
        <f t="shared" si="77"/>
      </c>
      <c r="X98" s="108">
        <f t="shared" si="78"/>
        <v>5.05</v>
      </c>
      <c r="Y98" s="109">
        <v>5</v>
      </c>
      <c r="Z98" s="109">
        <v>5</v>
      </c>
      <c r="AA98" s="110" t="s">
        <v>75</v>
      </c>
      <c r="AB98" s="111" t="str">
        <f t="shared" si="79"/>
        <v>Murabito</v>
      </c>
      <c r="AC98" s="112" t="str">
        <f t="shared" si="79"/>
        <v> Ielapi P.</v>
      </c>
      <c r="AD98" s="113"/>
      <c r="AE98" s="114"/>
      <c r="AF98" s="115" t="str">
        <f>B118</f>
        <v> Pisasale</v>
      </c>
      <c r="AG98" s="92"/>
    </row>
    <row r="99" spans="1:34" s="29" customFormat="1" ht="13.5" customHeight="1" thickBot="1">
      <c r="A99" s="44">
        <f>C99*1000+J99*50+H99+0.6</f>
        <v>3000.6</v>
      </c>
      <c r="B99" s="57" t="str">
        <f>Player!A32</f>
        <v> Ielapi P.</v>
      </c>
      <c r="C99" s="58">
        <f>3*E99+F99</f>
        <v>3</v>
      </c>
      <c r="D99" s="59">
        <f>SUM(E99:G99)</f>
        <v>3</v>
      </c>
      <c r="E99" s="59">
        <f>SUM(H103+H105+H106)</f>
        <v>0</v>
      </c>
      <c r="F99" s="59">
        <f>SUM(G103+G105+G106)</f>
        <v>3</v>
      </c>
      <c r="G99" s="60">
        <f>SUM(F103+F105+F106)</f>
        <v>0</v>
      </c>
      <c r="H99" s="60">
        <f>SUM(E103+E105+E106)</f>
        <v>0</v>
      </c>
      <c r="I99" s="60">
        <f>SUM(D103+D105+D106)</f>
        <v>0</v>
      </c>
      <c r="J99" s="61">
        <f>H99-I99</f>
        <v>0</v>
      </c>
      <c r="K99" s="62" t="s">
        <v>54</v>
      </c>
      <c r="L99" s="63" t="str">
        <f>IF(SUM(A96:A99)=12003,K99,VLOOKUP(LARGE($A$5:$A$8,4),A96:B99,2,FALSE))</f>
        <v>5D</v>
      </c>
      <c r="M99" s="92"/>
      <c r="N99" s="11">
        <f>N92+O99/100</f>
        <v>7.06</v>
      </c>
      <c r="O99" s="12">
        <v>6</v>
      </c>
      <c r="P99" s="13" t="str">
        <f t="shared" si="71"/>
        <v>Br</v>
      </c>
      <c r="Q99" s="13" t="str">
        <f t="shared" si="72"/>
        <v>3D</v>
      </c>
      <c r="R99" s="13" t="str">
        <f t="shared" si="73"/>
        <v>3E</v>
      </c>
      <c r="S99" s="13">
        <f t="shared" si="74"/>
        <v>0</v>
      </c>
      <c r="T99" s="13">
        <f t="shared" si="75"/>
        <v>0</v>
      </c>
      <c r="U99" s="14">
        <f t="shared" si="76"/>
        <v>0</v>
      </c>
      <c r="V99" s="21"/>
      <c r="W99" s="103">
        <f t="shared" si="77"/>
      </c>
      <c r="X99" s="116">
        <f t="shared" si="78"/>
        <v>5.06</v>
      </c>
      <c r="Y99" s="117">
        <v>5</v>
      </c>
      <c r="Z99" s="117">
        <v>6</v>
      </c>
      <c r="AA99" s="118" t="s">
        <v>75</v>
      </c>
      <c r="AB99" s="119" t="str">
        <f t="shared" si="79"/>
        <v>Lo Cascio Gius.</v>
      </c>
      <c r="AC99" s="120" t="str">
        <f t="shared" si="79"/>
        <v>Currò S.</v>
      </c>
      <c r="AD99" s="121"/>
      <c r="AE99" s="122"/>
      <c r="AF99" s="123" t="str">
        <f>B117</f>
        <v>Lo Cascio Giud.</v>
      </c>
      <c r="AG99" s="92"/>
      <c r="AH99" s="21"/>
    </row>
    <row r="100" spans="1:33" ht="13.5" thickBot="1">
      <c r="A100" s="64"/>
      <c r="B100" s="65"/>
      <c r="C100" s="66"/>
      <c r="D100" s="66"/>
      <c r="E100" s="66"/>
      <c r="F100" s="67"/>
      <c r="G100" s="67"/>
      <c r="H100" s="68"/>
      <c r="I100" s="66"/>
      <c r="J100" s="66"/>
      <c r="K100" s="69"/>
      <c r="L100" s="70"/>
      <c r="M100" s="92"/>
      <c r="N100" s="11">
        <f>N92+O100/100</f>
        <v>7.07</v>
      </c>
      <c r="O100" s="15">
        <v>7</v>
      </c>
      <c r="P100" s="13" t="str">
        <f t="shared" si="71"/>
        <v>Br</v>
      </c>
      <c r="Q100" s="13" t="str">
        <f t="shared" si="72"/>
        <v>4D</v>
      </c>
      <c r="R100" s="13" t="str">
        <f t="shared" si="73"/>
        <v>2E</v>
      </c>
      <c r="S100" s="13">
        <f t="shared" si="74"/>
        <v>0</v>
      </c>
      <c r="T100" s="13">
        <f t="shared" si="75"/>
        <v>0</v>
      </c>
      <c r="U100" s="14">
        <f t="shared" si="76"/>
        <v>0</v>
      </c>
      <c r="V100" s="21"/>
      <c r="W100" s="71"/>
      <c r="X100" s="131"/>
      <c r="Y100" s="124"/>
      <c r="Z100" s="125"/>
      <c r="AA100" s="125"/>
      <c r="AB100" s="126"/>
      <c r="AC100" s="126"/>
      <c r="AD100" s="127"/>
      <c r="AE100" s="127"/>
      <c r="AF100" s="126"/>
      <c r="AG100" s="92"/>
    </row>
    <row r="101" spans="1:34" s="92" customFormat="1" ht="13.5" thickBot="1">
      <c r="A101" s="72" t="s">
        <v>74</v>
      </c>
      <c r="B101" s="73" t="s">
        <v>74</v>
      </c>
      <c r="C101" s="169"/>
      <c r="D101" s="191" t="s">
        <v>11</v>
      </c>
      <c r="E101" s="192"/>
      <c r="F101" s="34"/>
      <c r="G101" s="75"/>
      <c r="H101" s="34"/>
      <c r="I101" s="191" t="s">
        <v>24</v>
      </c>
      <c r="J101" s="193"/>
      <c r="K101" s="191" t="s">
        <v>100</v>
      </c>
      <c r="L101" s="192"/>
      <c r="N101" s="11">
        <f>N92+O101/100</f>
        <v>7.08</v>
      </c>
      <c r="O101" s="12">
        <v>8</v>
      </c>
      <c r="P101" s="13" t="str">
        <f t="shared" si="71"/>
        <v>Br</v>
      </c>
      <c r="Q101" s="13" t="str">
        <f t="shared" si="72"/>
        <v>5D</v>
      </c>
      <c r="R101" s="13" t="str">
        <f t="shared" si="73"/>
        <v>1E</v>
      </c>
      <c r="S101" s="13">
        <f t="shared" si="74"/>
        <v>0</v>
      </c>
      <c r="T101" s="13">
        <f t="shared" si="75"/>
        <v>0</v>
      </c>
      <c r="U101" s="14">
        <f t="shared" si="76"/>
        <v>0</v>
      </c>
      <c r="V101" s="21"/>
      <c r="W101" s="21"/>
      <c r="X101" s="128"/>
      <c r="Y101" s="128"/>
      <c r="Z101" s="125"/>
      <c r="AA101" s="125"/>
      <c r="AB101" s="126"/>
      <c r="AC101" s="126"/>
      <c r="AD101" s="127"/>
      <c r="AE101" s="127"/>
      <c r="AF101" s="126"/>
      <c r="AH101" s="21"/>
    </row>
    <row r="102" spans="1:33" ht="12.75">
      <c r="A102" s="76" t="str">
        <f>B96</f>
        <v>Murabito</v>
      </c>
      <c r="B102" s="77" t="str">
        <f>B97</f>
        <v>Lo Cascio Gius.</v>
      </c>
      <c r="C102" s="78"/>
      <c r="D102" s="79">
        <f>AD94</f>
        <v>0</v>
      </c>
      <c r="E102" s="80">
        <f>AE94</f>
        <v>0</v>
      </c>
      <c r="F102" s="81">
        <f aca="true" t="shared" si="80" ref="F102:F107">IF(D102&gt;E102,1,0)</f>
        <v>0</v>
      </c>
      <c r="G102" s="81">
        <f aca="true" t="shared" si="81" ref="G102:G107">IF(D102=E102,1,0)</f>
        <v>1</v>
      </c>
      <c r="H102" s="81">
        <f aca="true" t="shared" si="82" ref="H102:H107">IF(D102&lt;E102,1,0)</f>
        <v>0</v>
      </c>
      <c r="I102" s="189" t="str">
        <f aca="true" t="shared" si="83" ref="I102:I107">AF94</f>
        <v>Lo Presti A.</v>
      </c>
      <c r="J102" s="190"/>
      <c r="K102" s="200"/>
      <c r="L102" s="201"/>
      <c r="M102" s="92"/>
      <c r="N102" s="11">
        <f>N92+O102/100</f>
        <v>7.09</v>
      </c>
      <c r="O102" s="12">
        <v>9</v>
      </c>
      <c r="P102" s="13" t="str">
        <f t="shared" si="71"/>
        <v>Br</v>
      </c>
      <c r="Q102" s="13" t="str">
        <f t="shared" si="72"/>
        <v>6D</v>
      </c>
      <c r="R102" s="13" t="str">
        <f t="shared" si="73"/>
        <v>9D</v>
      </c>
      <c r="S102" s="13">
        <f t="shared" si="74"/>
        <v>0</v>
      </c>
      <c r="T102" s="13">
        <f t="shared" si="75"/>
        <v>0</v>
      </c>
      <c r="U102" s="14">
        <f t="shared" si="76"/>
        <v>0</v>
      </c>
      <c r="V102" s="21"/>
      <c r="W102" s="21"/>
      <c r="Z102" s="125"/>
      <c r="AA102" s="125"/>
      <c r="AB102" s="126"/>
      <c r="AC102" s="126"/>
      <c r="AD102" s="127"/>
      <c r="AE102" s="127"/>
      <c r="AF102" s="126"/>
      <c r="AG102" s="92"/>
    </row>
    <row r="103" spans="1:32" ht="13.5" thickBot="1">
      <c r="A103" s="82" t="str">
        <f>B98</f>
        <v>Currò S.</v>
      </c>
      <c r="B103" s="83" t="str">
        <f>B99</f>
        <v> Ielapi P.</v>
      </c>
      <c r="C103" s="84"/>
      <c r="D103" s="58">
        <f>AD95</f>
        <v>0</v>
      </c>
      <c r="E103" s="85">
        <f>AE95</f>
        <v>0</v>
      </c>
      <c r="F103" s="81">
        <f t="shared" si="80"/>
        <v>0</v>
      </c>
      <c r="G103" s="81">
        <f t="shared" si="81"/>
        <v>1</v>
      </c>
      <c r="H103" s="81">
        <f t="shared" si="82"/>
        <v>0</v>
      </c>
      <c r="I103" s="187" t="str">
        <f t="shared" si="83"/>
        <v> Pisasale</v>
      </c>
      <c r="J103" s="188"/>
      <c r="K103" s="200"/>
      <c r="L103" s="201"/>
      <c r="N103" s="11">
        <f>N92+O103/100</f>
        <v>7.1</v>
      </c>
      <c r="O103" s="12">
        <v>10</v>
      </c>
      <c r="P103" s="13" t="str">
        <f t="shared" si="71"/>
        <v>Br</v>
      </c>
      <c r="Q103" s="13" t="str">
        <f t="shared" si="72"/>
        <v>7D</v>
      </c>
      <c r="R103" s="13" t="str">
        <f t="shared" si="73"/>
        <v>8D</v>
      </c>
      <c r="S103" s="13">
        <f t="shared" si="74"/>
        <v>0</v>
      </c>
      <c r="T103" s="13">
        <f t="shared" si="75"/>
        <v>0</v>
      </c>
      <c r="U103" s="14">
        <f t="shared" si="76"/>
        <v>0</v>
      </c>
      <c r="V103" s="21"/>
      <c r="W103" s="21"/>
      <c r="Z103" s="125"/>
      <c r="AA103" s="125"/>
      <c r="AB103" s="126"/>
      <c r="AC103" s="126"/>
      <c r="AD103" s="127"/>
      <c r="AE103" s="127"/>
      <c r="AF103" s="126"/>
    </row>
    <row r="104" spans="1:34" ht="12.75">
      <c r="A104" s="86" t="str">
        <f>B96</f>
        <v>Murabito</v>
      </c>
      <c r="B104" s="87" t="str">
        <f>B98</f>
        <v>Currò S.</v>
      </c>
      <c r="C104" s="78"/>
      <c r="D104" s="79">
        <f>AD99</f>
        <v>0</v>
      </c>
      <c r="E104" s="80">
        <f>AE99</f>
        <v>0</v>
      </c>
      <c r="F104" s="81">
        <f t="shared" si="80"/>
        <v>0</v>
      </c>
      <c r="G104" s="81">
        <f t="shared" si="81"/>
        <v>1</v>
      </c>
      <c r="H104" s="81">
        <f t="shared" si="82"/>
        <v>0</v>
      </c>
      <c r="I104" s="194" t="str">
        <f t="shared" si="83"/>
        <v>La Torre F.</v>
      </c>
      <c r="J104" s="195"/>
      <c r="K104" s="200"/>
      <c r="L104" s="201"/>
      <c r="N104" s="11">
        <f>N92+O104/100</f>
        <v>7.11</v>
      </c>
      <c r="O104" s="15">
        <v>11</v>
      </c>
      <c r="P104" s="13" t="str">
        <f t="shared" si="71"/>
        <v>-</v>
      </c>
      <c r="Q104" s="13" t="str">
        <f t="shared" si="72"/>
        <v>-</v>
      </c>
      <c r="R104" s="13" t="str">
        <f t="shared" si="73"/>
        <v>-</v>
      </c>
      <c r="S104" s="13" t="str">
        <f t="shared" si="74"/>
        <v>-</v>
      </c>
      <c r="T104" s="13" t="str">
        <f t="shared" si="75"/>
        <v>-</v>
      </c>
      <c r="U104" s="14" t="str">
        <f t="shared" si="76"/>
        <v>-</v>
      </c>
      <c r="V104" s="92"/>
      <c r="W104" s="21"/>
      <c r="Z104" s="125"/>
      <c r="AA104" s="125"/>
      <c r="AB104" s="126"/>
      <c r="AC104" s="126"/>
      <c r="AD104" s="127"/>
      <c r="AE104" s="127"/>
      <c r="AF104" s="126"/>
      <c r="AH104" s="29"/>
    </row>
    <row r="105" spans="1:32" ht="13.5" thickBot="1">
      <c r="A105" s="82" t="str">
        <f>B97</f>
        <v>Lo Cascio Gius.</v>
      </c>
      <c r="B105" s="83" t="str">
        <f>B99</f>
        <v> Ielapi P.</v>
      </c>
      <c r="C105" s="84"/>
      <c r="D105" s="58">
        <f>AD100</f>
        <v>0</v>
      </c>
      <c r="E105" s="85">
        <f>AE100</f>
        <v>0</v>
      </c>
      <c r="F105" s="81">
        <f t="shared" si="80"/>
        <v>0</v>
      </c>
      <c r="G105" s="81">
        <f t="shared" si="81"/>
        <v>1</v>
      </c>
      <c r="H105" s="81">
        <f t="shared" si="82"/>
        <v>0</v>
      </c>
      <c r="I105" s="187" t="str">
        <f t="shared" si="83"/>
        <v>Lo Cascio Giud.</v>
      </c>
      <c r="J105" s="188"/>
      <c r="K105" s="200"/>
      <c r="L105" s="201"/>
      <c r="N105" s="16">
        <f>N92+O105/100</f>
        <v>7.12</v>
      </c>
      <c r="O105" s="17">
        <v>12</v>
      </c>
      <c r="P105" s="18" t="str">
        <f t="shared" si="71"/>
        <v>-</v>
      </c>
      <c r="Q105" s="18" t="str">
        <f t="shared" si="72"/>
        <v>-</v>
      </c>
      <c r="R105" s="18" t="str">
        <f t="shared" si="73"/>
        <v>-</v>
      </c>
      <c r="S105" s="18" t="str">
        <f t="shared" si="74"/>
        <v>-</v>
      </c>
      <c r="T105" s="18" t="str">
        <f t="shared" si="75"/>
        <v>-</v>
      </c>
      <c r="U105" s="19" t="str">
        <f t="shared" si="76"/>
        <v>-</v>
      </c>
      <c r="V105" s="21"/>
      <c r="W105" s="21"/>
      <c r="Z105" s="125"/>
      <c r="AA105" s="125"/>
      <c r="AB105" s="126"/>
      <c r="AC105" s="126"/>
      <c r="AD105" s="127"/>
      <c r="AE105" s="127"/>
      <c r="AF105" s="126"/>
    </row>
    <row r="106" spans="1:34" ht="13.5" thickBot="1">
      <c r="A106" s="86" t="str">
        <f>B96</f>
        <v>Murabito</v>
      </c>
      <c r="B106" s="87" t="str">
        <f>B99</f>
        <v> Ielapi P.</v>
      </c>
      <c r="C106" s="78"/>
      <c r="D106" s="79">
        <f>AD104</f>
        <v>0</v>
      </c>
      <c r="E106" s="80">
        <f>AE104</f>
        <v>0</v>
      </c>
      <c r="F106" s="81">
        <f t="shared" si="80"/>
        <v>0</v>
      </c>
      <c r="G106" s="81">
        <f t="shared" si="81"/>
        <v>1</v>
      </c>
      <c r="H106" s="81">
        <f t="shared" si="82"/>
        <v>0</v>
      </c>
      <c r="I106" s="194" t="str">
        <f t="shared" si="83"/>
        <v> Pisasale</v>
      </c>
      <c r="J106" s="195"/>
      <c r="K106" s="200"/>
      <c r="L106" s="201"/>
      <c r="N106" s="20"/>
      <c r="Q106" s="21"/>
      <c r="R106" s="21"/>
      <c r="V106" s="21"/>
      <c r="W106" s="21"/>
      <c r="Z106" s="125"/>
      <c r="AA106" s="125"/>
      <c r="AB106" s="126"/>
      <c r="AC106" s="126"/>
      <c r="AD106" s="127"/>
      <c r="AE106" s="127"/>
      <c r="AF106" s="126"/>
      <c r="AH106" s="92"/>
    </row>
    <row r="107" spans="1:34" s="92" customFormat="1" ht="13.5" thickBot="1">
      <c r="A107" s="82" t="str">
        <f>B97</f>
        <v>Lo Cascio Gius.</v>
      </c>
      <c r="B107" s="83" t="str">
        <f>B98</f>
        <v>Currò S.</v>
      </c>
      <c r="C107" s="84"/>
      <c r="D107" s="58">
        <f>AD105</f>
        <v>0</v>
      </c>
      <c r="E107" s="85">
        <f>AE105</f>
        <v>0</v>
      </c>
      <c r="F107" s="81">
        <f t="shared" si="80"/>
        <v>0</v>
      </c>
      <c r="G107" s="81">
        <f t="shared" si="81"/>
        <v>1</v>
      </c>
      <c r="H107" s="81">
        <f t="shared" si="82"/>
        <v>0</v>
      </c>
      <c r="I107" s="187" t="str">
        <f t="shared" si="83"/>
        <v>Lo Cascio Giud.</v>
      </c>
      <c r="J107" s="188"/>
      <c r="K107" s="202"/>
      <c r="L107" s="203"/>
      <c r="M107" s="21"/>
      <c r="N107" s="1">
        <v>8</v>
      </c>
      <c r="O107" s="207" t="s">
        <v>79</v>
      </c>
      <c r="P107" s="208"/>
      <c r="Q107" s="208"/>
      <c r="R107" s="208"/>
      <c r="S107" s="208"/>
      <c r="T107" s="208"/>
      <c r="U107" s="209"/>
      <c r="V107" s="21"/>
      <c r="W107" s="21"/>
      <c r="X107" s="128"/>
      <c r="Y107" s="129"/>
      <c r="Z107" s="125"/>
      <c r="AA107" s="125"/>
      <c r="AB107" s="126"/>
      <c r="AC107" s="126"/>
      <c r="AD107" s="127"/>
      <c r="AE107" s="127"/>
      <c r="AF107" s="126"/>
      <c r="AG107" s="21"/>
      <c r="AH107" s="21"/>
    </row>
    <row r="108" spans="1:34" s="92" customFormat="1" ht="13.5" thickBot="1">
      <c r="A108" s="89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1"/>
      <c r="M108" s="21"/>
      <c r="N108" s="22" t="s">
        <v>80</v>
      </c>
      <c r="O108" s="3" t="s">
        <v>81</v>
      </c>
      <c r="P108" s="3" t="s">
        <v>82</v>
      </c>
      <c r="Q108" s="4" t="s">
        <v>83</v>
      </c>
      <c r="R108" s="4" t="s">
        <v>84</v>
      </c>
      <c r="S108" s="5" t="s">
        <v>85</v>
      </c>
      <c r="T108" s="5"/>
      <c r="U108" s="3" t="s">
        <v>24</v>
      </c>
      <c r="V108" s="21"/>
      <c r="W108" s="21"/>
      <c r="X108" s="128"/>
      <c r="Y108" s="128"/>
      <c r="Z108" s="125"/>
      <c r="AA108" s="125"/>
      <c r="AB108" s="126"/>
      <c r="AC108" s="126"/>
      <c r="AD108" s="130"/>
      <c r="AE108" s="127"/>
      <c r="AF108" s="126"/>
      <c r="AG108" s="21"/>
      <c r="AH108" s="21"/>
    </row>
    <row r="109" spans="1:34" s="92" customFormat="1" ht="12.75">
      <c r="A109" s="21"/>
      <c r="B109" s="21"/>
      <c r="C109" s="21"/>
      <c r="D109" s="21"/>
      <c r="E109" s="21"/>
      <c r="F109" s="21"/>
      <c r="G109" s="24"/>
      <c r="H109" s="24"/>
      <c r="I109" s="21"/>
      <c r="J109" s="21"/>
      <c r="K109" s="21"/>
      <c r="L109" s="21"/>
      <c r="M109" s="29"/>
      <c r="N109" s="6">
        <f>N107+O109/100</f>
        <v>8.01</v>
      </c>
      <c r="O109" s="7">
        <v>1</v>
      </c>
      <c r="P109" s="8" t="str">
        <f aca="true" t="shared" si="84" ref="P109:P120">_xlfn.IFERROR(VLOOKUP(N109,$X:$AF,4,FALSE),"-")</f>
        <v>8vi</v>
      </c>
      <c r="Q109" s="8" t="str">
        <f aca="true" t="shared" si="85" ref="Q109:Q120">_xlfn.IFERROR(VLOOKUP(N109,$X:$AF,5,FALSE),"-")</f>
        <v>1A</v>
      </c>
      <c r="R109" s="9">
        <f aca="true" t="shared" si="86" ref="R109:R120">_xlfn.IFERROR(VLOOKUP(N109,$X:$AF,6,FALSE),"-")</f>
      </c>
      <c r="S109" s="9">
        <f aca="true" t="shared" si="87" ref="S109:S120">_xlfn.IFERROR(VLOOKUP(N109,$X:$AF,7,FALSE),"-")</f>
        <v>0</v>
      </c>
      <c r="T109" s="9">
        <f aca="true" t="shared" si="88" ref="T109:T120">_xlfn.IFERROR(VLOOKUP(N109,$X:$AF,8,FALSE),"-")</f>
        <v>0</v>
      </c>
      <c r="U109" s="10">
        <f aca="true" t="shared" si="89" ref="U109:U120">_xlfn.IFERROR(VLOOKUP(N109,$X:$AF,9,FALSE),"-")</f>
        <v>0</v>
      </c>
      <c r="V109" s="21"/>
      <c r="W109" s="21"/>
      <c r="X109" s="128"/>
      <c r="Y109" s="131"/>
      <c r="Z109" s="125"/>
      <c r="AA109" s="125"/>
      <c r="AB109" s="132"/>
      <c r="AC109" s="132"/>
      <c r="AD109" s="133"/>
      <c r="AE109" s="133"/>
      <c r="AF109" s="132"/>
      <c r="AG109" s="29"/>
      <c r="AH109" s="21"/>
    </row>
    <row r="110" spans="1:34" s="92" customFormat="1" ht="13.5" thickBot="1">
      <c r="A110" s="21"/>
      <c r="B110" s="21"/>
      <c r="C110" s="21"/>
      <c r="D110" s="21"/>
      <c r="E110" s="21"/>
      <c r="F110" s="21"/>
      <c r="G110" s="24"/>
      <c r="H110" s="24"/>
      <c r="I110" s="21"/>
      <c r="J110" s="21"/>
      <c r="K110" s="21"/>
      <c r="L110" s="21"/>
      <c r="M110" s="21"/>
      <c r="N110" s="11">
        <f>N107+O110/100</f>
        <v>8.02</v>
      </c>
      <c r="O110" s="12">
        <v>2</v>
      </c>
      <c r="P110" s="13" t="str">
        <f t="shared" si="84"/>
        <v>8vi</v>
      </c>
      <c r="Q110" s="13" t="str">
        <f t="shared" si="85"/>
        <v>2A</v>
      </c>
      <c r="R110" s="13">
        <f t="shared" si="86"/>
      </c>
      <c r="S110" s="13">
        <f t="shared" si="87"/>
        <v>0</v>
      </c>
      <c r="T110" s="13">
        <f t="shared" si="88"/>
        <v>0</v>
      </c>
      <c r="U110" s="14">
        <f t="shared" si="89"/>
        <v>0</v>
      </c>
      <c r="V110" s="21"/>
      <c r="W110" s="21"/>
      <c r="X110" s="128"/>
      <c r="Y110" s="128"/>
      <c r="Z110" s="134"/>
      <c r="AA110" s="134"/>
      <c r="AB110" s="134"/>
      <c r="AC110" s="134"/>
      <c r="AD110" s="134"/>
      <c r="AE110" s="134"/>
      <c r="AF110" s="134"/>
      <c r="AG110" s="21"/>
      <c r="AH110" s="21"/>
    </row>
    <row r="111" spans="1:34" s="92" customFormat="1" ht="13.5" thickBot="1">
      <c r="A111" s="26" t="s">
        <v>16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8"/>
      <c r="N111" s="11">
        <f>N107+O111/100</f>
        <v>8.03</v>
      </c>
      <c r="O111" s="12">
        <v>3</v>
      </c>
      <c r="P111" s="13" t="str">
        <f t="shared" si="84"/>
        <v>8vi</v>
      </c>
      <c r="Q111" s="13" t="str">
        <f t="shared" si="85"/>
        <v>3A</v>
      </c>
      <c r="R111" s="13" t="str">
        <f t="shared" si="86"/>
        <v>5B</v>
      </c>
      <c r="S111" s="13">
        <f t="shared" si="87"/>
        <v>0</v>
      </c>
      <c r="T111" s="13">
        <f t="shared" si="88"/>
        <v>0</v>
      </c>
      <c r="U111" s="14">
        <f t="shared" si="89"/>
        <v>0</v>
      </c>
      <c r="V111" s="21"/>
      <c r="W111" s="101" t="str">
        <f>IF(COUNTIF(X:X,X111)&gt;1,"X","")</f>
        <v>X</v>
      </c>
      <c r="X111" s="105"/>
      <c r="Y111" s="105"/>
      <c r="Z111" s="197" t="str">
        <f>"PARTITE "&amp;A111</f>
        <v>PARTITE GIRONE 6</v>
      </c>
      <c r="AA111" s="198"/>
      <c r="AB111" s="198"/>
      <c r="AC111" s="198"/>
      <c r="AD111" s="198"/>
      <c r="AE111" s="198"/>
      <c r="AF111" s="199"/>
      <c r="AH111" s="21"/>
    </row>
    <row r="112" spans="1:34" ht="13.5" thickBot="1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/>
      <c r="N112" s="11">
        <f>N107+O112/100</f>
        <v>8.04</v>
      </c>
      <c r="O112" s="12">
        <v>4</v>
      </c>
      <c r="P112" s="13" t="str">
        <f t="shared" si="84"/>
        <v>8vi</v>
      </c>
      <c r="Q112" s="13" t="str">
        <f t="shared" si="85"/>
        <v>4A</v>
      </c>
      <c r="R112" s="13" t="str">
        <f t="shared" si="86"/>
        <v>4B</v>
      </c>
      <c r="S112" s="13">
        <f t="shared" si="87"/>
        <v>0</v>
      </c>
      <c r="T112" s="13">
        <f t="shared" si="88"/>
        <v>0</v>
      </c>
      <c r="U112" s="14">
        <f t="shared" si="89"/>
        <v>0</v>
      </c>
      <c r="V112" s="21"/>
      <c r="W112" s="102"/>
      <c r="X112" s="106" t="s">
        <v>80</v>
      </c>
      <c r="Y112" s="106" t="s">
        <v>78</v>
      </c>
      <c r="Z112" s="106" t="s">
        <v>23</v>
      </c>
      <c r="AA112" s="106" t="s">
        <v>35</v>
      </c>
      <c r="AB112" s="107" t="s">
        <v>74</v>
      </c>
      <c r="AC112" s="107" t="s">
        <v>74</v>
      </c>
      <c r="AD112" s="205" t="s">
        <v>11</v>
      </c>
      <c r="AE112" s="206"/>
      <c r="AF112" s="106" t="s">
        <v>24</v>
      </c>
      <c r="AH112" s="92"/>
    </row>
    <row r="113" spans="1:34" ht="13.5" thickBot="1">
      <c r="A113" s="33"/>
      <c r="B113" s="34"/>
      <c r="C113" s="35"/>
      <c r="D113" s="35"/>
      <c r="E113" s="35"/>
      <c r="F113" s="35"/>
      <c r="G113" s="36"/>
      <c r="H113" s="36"/>
      <c r="I113" s="35"/>
      <c r="J113" s="35"/>
      <c r="K113" s="35"/>
      <c r="L113" s="37"/>
      <c r="N113" s="11">
        <f>N107+O113/100</f>
        <v>8.05</v>
      </c>
      <c r="O113" s="12">
        <v>5</v>
      </c>
      <c r="P113" s="13" t="str">
        <f t="shared" si="84"/>
        <v>8vi</v>
      </c>
      <c r="Q113" s="13" t="str">
        <f t="shared" si="85"/>
        <v>5A</v>
      </c>
      <c r="R113" s="13" t="str">
        <f t="shared" si="86"/>
        <v>3B</v>
      </c>
      <c r="S113" s="13">
        <f t="shared" si="87"/>
        <v>0</v>
      </c>
      <c r="T113" s="13">
        <f t="shared" si="88"/>
        <v>0</v>
      </c>
      <c r="U113" s="14">
        <f t="shared" si="89"/>
        <v>0</v>
      </c>
      <c r="V113" s="21"/>
      <c r="W113" s="102">
        <f aca="true" t="shared" si="90" ref="W113:W118">IF(COUNTIF(X$1:X$65536,X113)&gt;1,"X","")</f>
      </c>
      <c r="X113" s="108">
        <f aca="true" t="shared" si="91" ref="X113:X118">Y113+Z113/100</f>
        <v>2.05</v>
      </c>
      <c r="Y113" s="109">
        <v>2</v>
      </c>
      <c r="Z113" s="109">
        <v>5</v>
      </c>
      <c r="AA113" s="110" t="s">
        <v>76</v>
      </c>
      <c r="AB113" s="111" t="str">
        <f aca="true" t="shared" si="92" ref="AB113:AC118">A121</f>
        <v>Lo Presti A.</v>
      </c>
      <c r="AC113" s="112" t="str">
        <f t="shared" si="92"/>
        <v>La Torre F.</v>
      </c>
      <c r="AD113" s="113"/>
      <c r="AE113" s="114"/>
      <c r="AF113" s="115" t="str">
        <f>B96</f>
        <v>Murabito</v>
      </c>
      <c r="AH113" s="92"/>
    </row>
    <row r="114" spans="1:34" ht="13.5" thickBot="1">
      <c r="A114" s="33"/>
      <c r="B114" s="38" t="s">
        <v>74</v>
      </c>
      <c r="C114" s="39" t="s">
        <v>1</v>
      </c>
      <c r="D114" s="40" t="s">
        <v>2</v>
      </c>
      <c r="E114" s="40" t="s">
        <v>3</v>
      </c>
      <c r="F114" s="41" t="s">
        <v>4</v>
      </c>
      <c r="G114" s="41" t="s">
        <v>5</v>
      </c>
      <c r="H114" s="41" t="s">
        <v>6</v>
      </c>
      <c r="I114" s="40" t="s">
        <v>7</v>
      </c>
      <c r="J114" s="42" t="s">
        <v>8</v>
      </c>
      <c r="K114" s="43"/>
      <c r="L114" s="38" t="s">
        <v>99</v>
      </c>
      <c r="N114" s="11">
        <f>N107+O114/100</f>
        <v>8.06</v>
      </c>
      <c r="O114" s="12">
        <v>6</v>
      </c>
      <c r="P114" s="13" t="str">
        <f t="shared" si="84"/>
        <v>8vi</v>
      </c>
      <c r="Q114" s="13" t="str">
        <f t="shared" si="85"/>
        <v>6A</v>
      </c>
      <c r="R114" s="13" t="str">
        <f t="shared" si="86"/>
        <v>2B</v>
      </c>
      <c r="S114" s="13">
        <f t="shared" si="87"/>
        <v>0</v>
      </c>
      <c r="T114" s="13">
        <f t="shared" si="88"/>
        <v>0</v>
      </c>
      <c r="U114" s="14">
        <f t="shared" si="89"/>
        <v>0</v>
      </c>
      <c r="V114" s="21"/>
      <c r="W114" s="102">
        <f t="shared" si="90"/>
      </c>
      <c r="X114" s="116">
        <f t="shared" si="91"/>
        <v>2.06</v>
      </c>
      <c r="Y114" s="117">
        <v>2</v>
      </c>
      <c r="Z114" s="117">
        <v>6</v>
      </c>
      <c r="AA114" s="118" t="s">
        <v>76</v>
      </c>
      <c r="AB114" s="119" t="str">
        <f t="shared" si="92"/>
        <v>Lo Cascio Giud.</v>
      </c>
      <c r="AC114" s="120" t="str">
        <f t="shared" si="92"/>
        <v> Pisasale</v>
      </c>
      <c r="AD114" s="121"/>
      <c r="AE114" s="122"/>
      <c r="AF114" s="123" t="str">
        <f>B99</f>
        <v> Ielapi P.</v>
      </c>
      <c r="AH114" s="92"/>
    </row>
    <row r="115" spans="1:34" ht="12.75">
      <c r="A115" s="44">
        <f>C115*1000+J115*50+H115+0.9</f>
        <v>3000.9</v>
      </c>
      <c r="B115" s="45" t="str">
        <f>Player!A6</f>
        <v>Lo Presti A.</v>
      </c>
      <c r="C115" s="46">
        <f>3*E115+F115</f>
        <v>3</v>
      </c>
      <c r="D115" s="47">
        <f>SUM(E115:G115)</f>
        <v>3</v>
      </c>
      <c r="E115" s="47">
        <f>SUM(F121+F123+F125)</f>
        <v>0</v>
      </c>
      <c r="F115" s="48">
        <f>SUM(G121+G123+G125)</f>
        <v>3</v>
      </c>
      <c r="G115" s="48">
        <f>SUM(H121+H123+H125)</f>
        <v>0</v>
      </c>
      <c r="H115" s="48">
        <f>SUM(D121+D123+D125)</f>
        <v>0</v>
      </c>
      <c r="I115" s="47">
        <f>SUM(E121+E123+E125)</f>
        <v>0</v>
      </c>
      <c r="J115" s="49">
        <f>H115-I115</f>
        <v>0</v>
      </c>
      <c r="K115" s="50" t="s">
        <v>43</v>
      </c>
      <c r="L115" s="51" t="str">
        <f>IF(SUM(A115:A118)=12003,K115,VLOOKUP(LARGE($A$5:$A$8,1),A115:B118,2,FALSE))</f>
        <v>6A</v>
      </c>
      <c r="N115" s="11">
        <f>N107+O115/100</f>
        <v>8.07</v>
      </c>
      <c r="O115" s="15">
        <v>7</v>
      </c>
      <c r="P115" s="13" t="str">
        <f t="shared" si="84"/>
        <v>8vi</v>
      </c>
      <c r="Q115" s="13" t="str">
        <f t="shared" si="85"/>
        <v>7A</v>
      </c>
      <c r="R115" s="13" t="str">
        <f t="shared" si="86"/>
        <v>1B</v>
      </c>
      <c r="S115" s="13">
        <f t="shared" si="87"/>
        <v>0</v>
      </c>
      <c r="T115" s="13">
        <f t="shared" si="88"/>
        <v>0</v>
      </c>
      <c r="U115" s="14">
        <f t="shared" si="89"/>
        <v>0</v>
      </c>
      <c r="V115" s="29"/>
      <c r="W115" s="102">
        <f t="shared" si="90"/>
      </c>
      <c r="X115" s="108">
        <f t="shared" si="91"/>
        <v>4.05</v>
      </c>
      <c r="Y115" s="109">
        <v>4</v>
      </c>
      <c r="Z115" s="109">
        <v>5</v>
      </c>
      <c r="AA115" s="110" t="s">
        <v>76</v>
      </c>
      <c r="AB115" s="111" t="str">
        <f t="shared" si="92"/>
        <v>Lo Presti A.</v>
      </c>
      <c r="AC115" s="112" t="str">
        <f t="shared" si="92"/>
        <v>Lo Cascio Giud.</v>
      </c>
      <c r="AD115" s="113"/>
      <c r="AE115" s="114"/>
      <c r="AF115" s="115" t="str">
        <f>B97</f>
        <v>Lo Cascio Gius.</v>
      </c>
      <c r="AH115" s="92"/>
    </row>
    <row r="116" spans="1:34" ht="13.5" thickBot="1">
      <c r="A116" s="44">
        <f>C116*1000+J116*50+H116+0.8</f>
        <v>3000.8</v>
      </c>
      <c r="B116" s="52" t="str">
        <f>Player!A13</f>
        <v>La Torre F.</v>
      </c>
      <c r="C116" s="53">
        <f>3*E116+F116</f>
        <v>3</v>
      </c>
      <c r="D116" s="54">
        <f>SUM(E116:G116)</f>
        <v>3</v>
      </c>
      <c r="E116" s="54">
        <f>SUM(H121+F124+F126)</f>
        <v>0</v>
      </c>
      <c r="F116" s="55">
        <f>SUM(G121+G124+G126)</f>
        <v>3</v>
      </c>
      <c r="G116" s="55">
        <f>SUM(F121+H124+H126)</f>
        <v>0</v>
      </c>
      <c r="H116" s="55">
        <f>SUM(E121+D124+D126)</f>
        <v>0</v>
      </c>
      <c r="I116" s="55">
        <f>SUM(D121+E124+E126)</f>
        <v>0</v>
      </c>
      <c r="J116" s="56">
        <f>H116-I116</f>
        <v>0</v>
      </c>
      <c r="K116" s="50" t="s">
        <v>44</v>
      </c>
      <c r="L116" s="51" t="str">
        <f>IF(SUM(A115:A118)=12003,K116,VLOOKUP(LARGE($A$5:$A$8,2),A115:B118,2,FALSE))</f>
        <v>6B</v>
      </c>
      <c r="N116" s="11">
        <f>N107+O116/100</f>
        <v>8.08</v>
      </c>
      <c r="O116" s="12">
        <v>8</v>
      </c>
      <c r="P116" s="13" t="str">
        <f t="shared" si="84"/>
        <v>8vi</v>
      </c>
      <c r="Q116" s="13" t="str">
        <f t="shared" si="85"/>
        <v>8A</v>
      </c>
      <c r="R116" s="13" t="str">
        <f t="shared" si="86"/>
        <v>9A</v>
      </c>
      <c r="S116" s="13">
        <f t="shared" si="87"/>
        <v>0</v>
      </c>
      <c r="T116" s="13">
        <f t="shared" si="88"/>
        <v>0</v>
      </c>
      <c r="U116" s="14">
        <f t="shared" si="89"/>
        <v>0</v>
      </c>
      <c r="V116" s="21"/>
      <c r="W116" s="102">
        <f t="shared" si="90"/>
      </c>
      <c r="X116" s="116">
        <f t="shared" si="91"/>
        <v>4.06</v>
      </c>
      <c r="Y116" s="117">
        <v>4</v>
      </c>
      <c r="Z116" s="117">
        <v>6</v>
      </c>
      <c r="AA116" s="118" t="s">
        <v>76</v>
      </c>
      <c r="AB116" s="119" t="str">
        <f t="shared" si="92"/>
        <v>La Torre F.</v>
      </c>
      <c r="AC116" s="120" t="str">
        <f t="shared" si="92"/>
        <v> Pisasale</v>
      </c>
      <c r="AD116" s="121"/>
      <c r="AE116" s="122"/>
      <c r="AF116" s="123" t="str">
        <f>B98</f>
        <v>Currò S.</v>
      </c>
      <c r="AH116" s="92"/>
    </row>
    <row r="117" spans="1:33" ht="12.75">
      <c r="A117" s="44">
        <f>C117*1000+J117*50+H117+0.7</f>
        <v>3000.7</v>
      </c>
      <c r="B117" s="52" t="str">
        <f>Player!A24</f>
        <v>Lo Cascio Giud.</v>
      </c>
      <c r="C117" s="53">
        <f>3*E117+F117</f>
        <v>3</v>
      </c>
      <c r="D117" s="54">
        <f>SUM(E117:G117)</f>
        <v>3</v>
      </c>
      <c r="E117" s="54">
        <f>SUM(F122+H123+H126)</f>
        <v>0</v>
      </c>
      <c r="F117" s="55">
        <f>SUM(G122+G123+G126)</f>
        <v>3</v>
      </c>
      <c r="G117" s="55">
        <f>SUM(H122+F123+F126)</f>
        <v>0</v>
      </c>
      <c r="H117" s="55">
        <f>SUM(D122+E123+E126)</f>
        <v>0</v>
      </c>
      <c r="I117" s="55">
        <f>SUM(E122+D123+D126)</f>
        <v>0</v>
      </c>
      <c r="J117" s="56">
        <f>H117-I117</f>
        <v>0</v>
      </c>
      <c r="K117" s="50" t="s">
        <v>45</v>
      </c>
      <c r="L117" s="51" t="str">
        <f>IF(SUM(A115:A118)=12003,K117,VLOOKUP(LARGE($A$5:$A$8,3),A115:B118,2,FALSE))</f>
        <v>6C</v>
      </c>
      <c r="M117" s="92"/>
      <c r="N117" s="11">
        <f>N107+O117/100</f>
        <v>8.09</v>
      </c>
      <c r="O117" s="12">
        <v>9</v>
      </c>
      <c r="P117" s="13" t="str">
        <f t="shared" si="84"/>
        <v>-</v>
      </c>
      <c r="Q117" s="13" t="str">
        <f t="shared" si="85"/>
        <v>-</v>
      </c>
      <c r="R117" s="13" t="str">
        <f t="shared" si="86"/>
        <v>-</v>
      </c>
      <c r="S117" s="13" t="str">
        <f t="shared" si="87"/>
        <v>-</v>
      </c>
      <c r="T117" s="13" t="str">
        <f t="shared" si="88"/>
        <v>-</v>
      </c>
      <c r="U117" s="14" t="str">
        <f t="shared" si="89"/>
        <v>-</v>
      </c>
      <c r="V117" s="92"/>
      <c r="W117" s="102">
        <f t="shared" si="90"/>
      </c>
      <c r="X117" s="108">
        <f t="shared" si="91"/>
        <v>6.05</v>
      </c>
      <c r="Y117" s="109">
        <v>6</v>
      </c>
      <c r="Z117" s="109">
        <v>5</v>
      </c>
      <c r="AA117" s="110" t="s">
        <v>76</v>
      </c>
      <c r="AB117" s="111" t="str">
        <f t="shared" si="92"/>
        <v>Lo Presti A.</v>
      </c>
      <c r="AC117" s="112" t="str">
        <f t="shared" si="92"/>
        <v> Pisasale</v>
      </c>
      <c r="AD117" s="113"/>
      <c r="AE117" s="114"/>
      <c r="AF117" s="115" t="str">
        <f>B99</f>
        <v> Ielapi P.</v>
      </c>
      <c r="AG117" s="92"/>
    </row>
    <row r="118" spans="1:34" s="29" customFormat="1" ht="13.5" customHeight="1" thickBot="1">
      <c r="A118" s="44">
        <f>C118*1000+J118*50+H118+0.6</f>
        <v>3000.6</v>
      </c>
      <c r="B118" s="57" t="str">
        <f>Player!A31</f>
        <v> Pisasale</v>
      </c>
      <c r="C118" s="58">
        <f>3*E118+F118</f>
        <v>3</v>
      </c>
      <c r="D118" s="59">
        <f>SUM(E118:G118)</f>
        <v>3</v>
      </c>
      <c r="E118" s="59">
        <f>SUM(H122+H124+H125)</f>
        <v>0</v>
      </c>
      <c r="F118" s="59">
        <f>SUM(G122+G124+G125)</f>
        <v>3</v>
      </c>
      <c r="G118" s="60">
        <f>SUM(F122+F124+F125)</f>
        <v>0</v>
      </c>
      <c r="H118" s="60">
        <f>SUM(E122+E124+E125)</f>
        <v>0</v>
      </c>
      <c r="I118" s="60">
        <f>SUM(D122+D124+D125)</f>
        <v>0</v>
      </c>
      <c r="J118" s="61">
        <f>H118-I118</f>
        <v>0</v>
      </c>
      <c r="K118" s="62" t="s">
        <v>55</v>
      </c>
      <c r="L118" s="63" t="str">
        <f>IF(SUM(A115:A118)=12003,K118,VLOOKUP(LARGE($A$5:$A$8,4),A115:B118,2,FALSE))</f>
        <v>6D</v>
      </c>
      <c r="M118" s="92"/>
      <c r="N118" s="11">
        <f>N107+O118/100</f>
        <v>8.1</v>
      </c>
      <c r="O118" s="12">
        <v>10</v>
      </c>
      <c r="P118" s="13" t="str">
        <f t="shared" si="84"/>
        <v>-</v>
      </c>
      <c r="Q118" s="13" t="str">
        <f t="shared" si="85"/>
        <v>-</v>
      </c>
      <c r="R118" s="13" t="str">
        <f t="shared" si="86"/>
        <v>-</v>
      </c>
      <c r="S118" s="13" t="str">
        <f t="shared" si="87"/>
        <v>-</v>
      </c>
      <c r="T118" s="13" t="str">
        <f t="shared" si="88"/>
        <v>-</v>
      </c>
      <c r="U118" s="14" t="str">
        <f t="shared" si="89"/>
        <v>-</v>
      </c>
      <c r="V118" s="21"/>
      <c r="W118" s="103">
        <f t="shared" si="90"/>
      </c>
      <c r="X118" s="116">
        <f t="shared" si="91"/>
        <v>6.06</v>
      </c>
      <c r="Y118" s="117">
        <v>6</v>
      </c>
      <c r="Z118" s="117">
        <v>6</v>
      </c>
      <c r="AA118" s="118" t="s">
        <v>76</v>
      </c>
      <c r="AB118" s="119" t="str">
        <f t="shared" si="92"/>
        <v>La Torre F.</v>
      </c>
      <c r="AC118" s="120" t="str">
        <f t="shared" si="92"/>
        <v>Lo Cascio Giud.</v>
      </c>
      <c r="AD118" s="121"/>
      <c r="AE118" s="122"/>
      <c r="AF118" s="123" t="str">
        <f>B98</f>
        <v>Currò S.</v>
      </c>
      <c r="AG118" s="92"/>
      <c r="AH118" s="21"/>
    </row>
    <row r="119" spans="1:33" ht="13.5" thickBot="1">
      <c r="A119" s="64"/>
      <c r="B119" s="65"/>
      <c r="C119" s="66"/>
      <c r="D119" s="66"/>
      <c r="E119" s="66"/>
      <c r="F119" s="67"/>
      <c r="G119" s="67"/>
      <c r="H119" s="68"/>
      <c r="I119" s="66"/>
      <c r="J119" s="66"/>
      <c r="K119" s="69"/>
      <c r="L119" s="70"/>
      <c r="M119" s="92"/>
      <c r="N119" s="11">
        <f>N107+O119/100</f>
        <v>8.11</v>
      </c>
      <c r="O119" s="15">
        <v>11</v>
      </c>
      <c r="P119" s="13" t="str">
        <f t="shared" si="84"/>
        <v>-</v>
      </c>
      <c r="Q119" s="13" t="str">
        <f t="shared" si="85"/>
        <v>-</v>
      </c>
      <c r="R119" s="13" t="str">
        <f t="shared" si="86"/>
        <v>-</v>
      </c>
      <c r="S119" s="13" t="str">
        <f t="shared" si="87"/>
        <v>-</v>
      </c>
      <c r="T119" s="13" t="str">
        <f t="shared" si="88"/>
        <v>-</v>
      </c>
      <c r="U119" s="14" t="str">
        <f t="shared" si="89"/>
        <v>-</v>
      </c>
      <c r="V119" s="21"/>
      <c r="W119" s="71"/>
      <c r="X119" s="131"/>
      <c r="Z119" s="125"/>
      <c r="AA119" s="125"/>
      <c r="AB119" s="135"/>
      <c r="AC119" s="135"/>
      <c r="AD119" s="127"/>
      <c r="AE119" s="127"/>
      <c r="AF119" s="127"/>
      <c r="AG119" s="92"/>
    </row>
    <row r="120" spans="1:34" s="92" customFormat="1" ht="13.5" thickBot="1">
      <c r="A120" s="72" t="s">
        <v>74</v>
      </c>
      <c r="B120" s="73" t="s">
        <v>74</v>
      </c>
      <c r="C120" s="169"/>
      <c r="D120" s="191" t="s">
        <v>11</v>
      </c>
      <c r="E120" s="192"/>
      <c r="F120" s="34"/>
      <c r="G120" s="75"/>
      <c r="H120" s="34"/>
      <c r="I120" s="191" t="s">
        <v>24</v>
      </c>
      <c r="J120" s="193"/>
      <c r="K120" s="191" t="s">
        <v>100</v>
      </c>
      <c r="L120" s="192"/>
      <c r="N120" s="16">
        <f>N107+O120/100</f>
        <v>8.12</v>
      </c>
      <c r="O120" s="17">
        <v>12</v>
      </c>
      <c r="P120" s="18" t="str">
        <f t="shared" si="84"/>
        <v>-</v>
      </c>
      <c r="Q120" s="18" t="str">
        <f t="shared" si="85"/>
        <v>-</v>
      </c>
      <c r="R120" s="18" t="str">
        <f t="shared" si="86"/>
        <v>-</v>
      </c>
      <c r="S120" s="18" t="str">
        <f t="shared" si="87"/>
        <v>-</v>
      </c>
      <c r="T120" s="18" t="str">
        <f t="shared" si="88"/>
        <v>-</v>
      </c>
      <c r="U120" s="19" t="str">
        <f t="shared" si="89"/>
        <v>-</v>
      </c>
      <c r="V120" s="21"/>
      <c r="W120" s="21"/>
      <c r="X120" s="128"/>
      <c r="Y120" s="128"/>
      <c r="Z120" s="132"/>
      <c r="AA120" s="132"/>
      <c r="AB120" s="136"/>
      <c r="AC120" s="136"/>
      <c r="AD120" s="132"/>
      <c r="AE120" s="132"/>
      <c r="AF120" s="132"/>
      <c r="AH120" s="21"/>
    </row>
    <row r="121" spans="1:33" ht="13.5" thickBot="1">
      <c r="A121" s="76" t="str">
        <f>B115</f>
        <v>Lo Presti A.</v>
      </c>
      <c r="B121" s="77" t="str">
        <f>B116</f>
        <v>La Torre F.</v>
      </c>
      <c r="C121" s="78"/>
      <c r="D121" s="79">
        <f>AD113</f>
        <v>0</v>
      </c>
      <c r="E121" s="80">
        <f>AE113</f>
        <v>0</v>
      </c>
      <c r="F121" s="81">
        <f aca="true" t="shared" si="93" ref="F121:F126">IF(D121&gt;E121,1,0)</f>
        <v>0</v>
      </c>
      <c r="G121" s="81">
        <f aca="true" t="shared" si="94" ref="G121:G126">IF(D121=E121,1,0)</f>
        <v>1</v>
      </c>
      <c r="H121" s="81">
        <f aca="true" t="shared" si="95" ref="H121:H126">IF(D121&lt;E121,1,0)</f>
        <v>0</v>
      </c>
      <c r="I121" s="189" t="str">
        <f aca="true" t="shared" si="96" ref="I121:I126">AF113</f>
        <v>Murabito</v>
      </c>
      <c r="J121" s="190"/>
      <c r="K121" s="200"/>
      <c r="L121" s="201"/>
      <c r="M121" s="92"/>
      <c r="N121" s="20"/>
      <c r="Q121" s="21"/>
      <c r="R121" s="21"/>
      <c r="V121" s="21"/>
      <c r="W121" s="21"/>
      <c r="Z121" s="134"/>
      <c r="AA121" s="134"/>
      <c r="AB121" s="134"/>
      <c r="AC121" s="134"/>
      <c r="AD121" s="134"/>
      <c r="AE121" s="134"/>
      <c r="AF121" s="134"/>
      <c r="AG121" s="92"/>
    </row>
    <row r="122" spans="1:32" ht="13.5" thickBot="1">
      <c r="A122" s="82" t="str">
        <f>B117</f>
        <v>Lo Cascio Giud.</v>
      </c>
      <c r="B122" s="83" t="str">
        <f>B118</f>
        <v> Pisasale</v>
      </c>
      <c r="C122" s="84"/>
      <c r="D122" s="58">
        <f>AD114</f>
        <v>0</v>
      </c>
      <c r="E122" s="85">
        <f>AE114</f>
        <v>0</v>
      </c>
      <c r="F122" s="81">
        <f t="shared" si="93"/>
        <v>0</v>
      </c>
      <c r="G122" s="81">
        <f t="shared" si="94"/>
        <v>1</v>
      </c>
      <c r="H122" s="81">
        <f t="shared" si="95"/>
        <v>0</v>
      </c>
      <c r="I122" s="187" t="str">
        <f t="shared" si="96"/>
        <v> Ielapi P.</v>
      </c>
      <c r="J122" s="188"/>
      <c r="K122" s="200"/>
      <c r="L122" s="201"/>
      <c r="N122" s="1">
        <v>9</v>
      </c>
      <c r="O122" s="207" t="s">
        <v>79</v>
      </c>
      <c r="P122" s="208"/>
      <c r="Q122" s="208"/>
      <c r="R122" s="208"/>
      <c r="S122" s="208"/>
      <c r="T122" s="208"/>
      <c r="U122" s="209"/>
      <c r="V122" s="21"/>
      <c r="W122" s="21"/>
      <c r="Y122" s="131"/>
      <c r="Z122" s="137"/>
      <c r="AA122" s="137"/>
      <c r="AB122" s="138"/>
      <c r="AC122" s="138"/>
      <c r="AD122" s="127"/>
      <c r="AE122" s="127"/>
      <c r="AF122" s="137"/>
    </row>
    <row r="123" spans="1:34" ht="13.5" thickBot="1">
      <c r="A123" s="86" t="str">
        <f>B115</f>
        <v>Lo Presti A.</v>
      </c>
      <c r="B123" s="87" t="str">
        <f>B117</f>
        <v>Lo Cascio Giud.</v>
      </c>
      <c r="C123" s="78"/>
      <c r="D123" s="79">
        <f>AD118</f>
        <v>0</v>
      </c>
      <c r="E123" s="80">
        <f>AE118</f>
        <v>0</v>
      </c>
      <c r="F123" s="81">
        <f t="shared" si="93"/>
        <v>0</v>
      </c>
      <c r="G123" s="81">
        <f t="shared" si="94"/>
        <v>1</v>
      </c>
      <c r="H123" s="81">
        <f t="shared" si="95"/>
        <v>0</v>
      </c>
      <c r="I123" s="194" t="str">
        <f t="shared" si="96"/>
        <v>Lo Cascio Gius.</v>
      </c>
      <c r="J123" s="195"/>
      <c r="K123" s="200"/>
      <c r="L123" s="201"/>
      <c r="N123" s="22" t="s">
        <v>80</v>
      </c>
      <c r="O123" s="3" t="s">
        <v>81</v>
      </c>
      <c r="P123" s="3" t="s">
        <v>82</v>
      </c>
      <c r="Q123" s="4" t="s">
        <v>83</v>
      </c>
      <c r="R123" s="4" t="s">
        <v>84</v>
      </c>
      <c r="S123" s="5" t="s">
        <v>85</v>
      </c>
      <c r="T123" s="5"/>
      <c r="U123" s="3" t="s">
        <v>24</v>
      </c>
      <c r="V123" s="92"/>
      <c r="W123" s="21"/>
      <c r="Y123" s="131"/>
      <c r="Z123" s="125"/>
      <c r="AA123" s="125"/>
      <c r="AB123" s="135"/>
      <c r="AC123" s="135"/>
      <c r="AD123" s="127"/>
      <c r="AE123" s="127"/>
      <c r="AF123" s="127"/>
      <c r="AH123" s="29"/>
    </row>
    <row r="124" spans="1:32" ht="13.5" thickBot="1">
      <c r="A124" s="82" t="str">
        <f>B116</f>
        <v>La Torre F.</v>
      </c>
      <c r="B124" s="83" t="str">
        <f>B118</f>
        <v> Pisasale</v>
      </c>
      <c r="C124" s="84"/>
      <c r="D124" s="58">
        <f>AD119</f>
        <v>0</v>
      </c>
      <c r="E124" s="85">
        <f>AE119</f>
        <v>0</v>
      </c>
      <c r="F124" s="81">
        <f t="shared" si="93"/>
        <v>0</v>
      </c>
      <c r="G124" s="81">
        <f t="shared" si="94"/>
        <v>1</v>
      </c>
      <c r="H124" s="81">
        <f t="shared" si="95"/>
        <v>0</v>
      </c>
      <c r="I124" s="187" t="str">
        <f t="shared" si="96"/>
        <v>Currò S.</v>
      </c>
      <c r="J124" s="188"/>
      <c r="K124" s="200"/>
      <c r="L124" s="201"/>
      <c r="N124" s="6">
        <f>N122+O124/100</f>
        <v>9.01</v>
      </c>
      <c r="O124" s="7">
        <v>1</v>
      </c>
      <c r="P124" s="8" t="str">
        <f aca="true" t="shared" si="97" ref="P124:P135">_xlfn.IFERROR(VLOOKUP(N124,$X:$AF,4,FALSE),"-")</f>
        <v>4ti</v>
      </c>
      <c r="Q124" s="8">
        <f aca="true" t="shared" si="98" ref="Q124:Q135">_xlfn.IFERROR(VLOOKUP(N124,$X:$AF,5,FALSE),"-")</f>
      </c>
      <c r="R124" s="9">
        <f aca="true" t="shared" si="99" ref="R124:R135">_xlfn.IFERROR(VLOOKUP(N124,$X:$AF,6,FALSE),"-")</f>
      </c>
      <c r="S124" s="9">
        <f aca="true" t="shared" si="100" ref="S124:S135">_xlfn.IFERROR(VLOOKUP(N124,$X:$AF,7,FALSE),"-")</f>
        <v>0</v>
      </c>
      <c r="T124" s="9">
        <f aca="true" t="shared" si="101" ref="T124:T135">_xlfn.IFERROR(VLOOKUP(N124,$X:$AF,8,FALSE),"-")</f>
        <v>0</v>
      </c>
      <c r="U124" s="10">
        <f aca="true" t="shared" si="102" ref="U124:U135">_xlfn.IFERROR(VLOOKUP(N124,$X:$AF,9,FALSE),"-")</f>
        <v>0</v>
      </c>
      <c r="V124" s="21"/>
      <c r="W124" s="21"/>
      <c r="Y124" s="131"/>
      <c r="Z124" s="125"/>
      <c r="AA124" s="125"/>
      <c r="AB124" s="135"/>
      <c r="AC124" s="135"/>
      <c r="AD124" s="127"/>
      <c r="AE124" s="127"/>
      <c r="AF124" s="127"/>
    </row>
    <row r="125" spans="1:34" ht="12.75">
      <c r="A125" s="86" t="str">
        <f>B115</f>
        <v>Lo Presti A.</v>
      </c>
      <c r="B125" s="87" t="str">
        <f>B118</f>
        <v> Pisasale</v>
      </c>
      <c r="C125" s="78"/>
      <c r="D125" s="79">
        <f>AD123</f>
        <v>0</v>
      </c>
      <c r="E125" s="80">
        <f>AE123</f>
        <v>0</v>
      </c>
      <c r="F125" s="81">
        <f t="shared" si="93"/>
        <v>0</v>
      </c>
      <c r="G125" s="81">
        <f t="shared" si="94"/>
        <v>1</v>
      </c>
      <c r="H125" s="81">
        <f t="shared" si="95"/>
        <v>0</v>
      </c>
      <c r="I125" s="194" t="str">
        <f t="shared" si="96"/>
        <v> Ielapi P.</v>
      </c>
      <c r="J125" s="195"/>
      <c r="K125" s="200"/>
      <c r="L125" s="201"/>
      <c r="N125" s="11">
        <f>N122+O125/100</f>
        <v>9.02</v>
      </c>
      <c r="O125" s="12">
        <v>2</v>
      </c>
      <c r="P125" s="13" t="str">
        <f t="shared" si="97"/>
        <v>4ti</v>
      </c>
      <c r="Q125" s="13">
        <f t="shared" si="98"/>
      </c>
      <c r="R125" s="13">
        <f t="shared" si="99"/>
      </c>
      <c r="S125" s="13">
        <f t="shared" si="100"/>
        <v>0</v>
      </c>
      <c r="T125" s="13">
        <f t="shared" si="101"/>
        <v>0</v>
      </c>
      <c r="U125" s="14">
        <f t="shared" si="102"/>
        <v>0</v>
      </c>
      <c r="V125" s="21"/>
      <c r="W125" s="21"/>
      <c r="Y125" s="131"/>
      <c r="Z125" s="125"/>
      <c r="AA125" s="125"/>
      <c r="AB125" s="132"/>
      <c r="AC125" s="132"/>
      <c r="AD125" s="133"/>
      <c r="AE125" s="133"/>
      <c r="AF125" s="132"/>
      <c r="AH125" s="92"/>
    </row>
    <row r="126" spans="1:34" s="92" customFormat="1" ht="13.5" thickBot="1">
      <c r="A126" s="82" t="str">
        <f>B116</f>
        <v>La Torre F.</v>
      </c>
      <c r="B126" s="83" t="str">
        <f>B117</f>
        <v>Lo Cascio Giud.</v>
      </c>
      <c r="C126" s="84"/>
      <c r="D126" s="58">
        <f>AD124</f>
        <v>0</v>
      </c>
      <c r="E126" s="85">
        <f>AE124</f>
        <v>0</v>
      </c>
      <c r="F126" s="81">
        <f t="shared" si="93"/>
        <v>0</v>
      </c>
      <c r="G126" s="81">
        <f t="shared" si="94"/>
        <v>1</v>
      </c>
      <c r="H126" s="81">
        <f t="shared" si="95"/>
        <v>0</v>
      </c>
      <c r="I126" s="187" t="str">
        <f t="shared" si="96"/>
        <v>Currò S.</v>
      </c>
      <c r="J126" s="188"/>
      <c r="K126" s="202"/>
      <c r="L126" s="203"/>
      <c r="M126" s="21"/>
      <c r="N126" s="11">
        <f>N122+O126/100</f>
        <v>9.03</v>
      </c>
      <c r="O126" s="12">
        <v>3</v>
      </c>
      <c r="P126" s="13" t="str">
        <f t="shared" si="97"/>
        <v>4ti</v>
      </c>
      <c r="Q126" s="13">
        <f t="shared" si="98"/>
      </c>
      <c r="R126" s="13">
        <f t="shared" si="99"/>
      </c>
      <c r="S126" s="13">
        <f t="shared" si="100"/>
        <v>0</v>
      </c>
      <c r="T126" s="13">
        <f t="shared" si="101"/>
        <v>0</v>
      </c>
      <c r="U126" s="14">
        <f t="shared" si="102"/>
        <v>0</v>
      </c>
      <c r="V126" s="21"/>
      <c r="W126" s="21"/>
      <c r="X126" s="128"/>
      <c r="Y126" s="131"/>
      <c r="Z126" s="125"/>
      <c r="AA126" s="125"/>
      <c r="AB126" s="132"/>
      <c r="AC126" s="132"/>
      <c r="AD126" s="133"/>
      <c r="AE126" s="133"/>
      <c r="AF126" s="132"/>
      <c r="AG126" s="21"/>
      <c r="AH126" s="21"/>
    </row>
    <row r="127" spans="1:34" s="92" customFormat="1" ht="13.5" thickBot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1"/>
      <c r="M127" s="21"/>
      <c r="N127" s="11">
        <f>N122+O127/100</f>
        <v>9.04</v>
      </c>
      <c r="O127" s="12">
        <v>4</v>
      </c>
      <c r="P127" s="13" t="str">
        <f t="shared" si="97"/>
        <v>4ti</v>
      </c>
      <c r="Q127" s="13">
        <f t="shared" si="98"/>
      </c>
      <c r="R127" s="13">
        <f t="shared" si="99"/>
      </c>
      <c r="S127" s="13">
        <f t="shared" si="100"/>
        <v>0</v>
      </c>
      <c r="T127" s="13">
        <f t="shared" si="101"/>
        <v>0</v>
      </c>
      <c r="U127" s="14">
        <f t="shared" si="102"/>
        <v>0</v>
      </c>
      <c r="V127" s="21"/>
      <c r="W127" s="21"/>
      <c r="X127" s="128"/>
      <c r="Y127" s="128"/>
      <c r="Z127" s="125"/>
      <c r="AA127" s="125"/>
      <c r="AB127" s="132"/>
      <c r="AC127" s="132"/>
      <c r="AD127" s="133"/>
      <c r="AE127" s="133"/>
      <c r="AF127" s="132"/>
      <c r="AG127" s="21"/>
      <c r="AH127" s="21"/>
    </row>
    <row r="128" spans="1:34" s="92" customFormat="1" ht="12.75">
      <c r="A128" s="21"/>
      <c r="B128" s="21"/>
      <c r="C128" s="21"/>
      <c r="D128" s="21"/>
      <c r="E128" s="21"/>
      <c r="F128" s="21"/>
      <c r="G128" s="24"/>
      <c r="H128" s="24"/>
      <c r="I128" s="21"/>
      <c r="J128" s="21"/>
      <c r="K128" s="21"/>
      <c r="L128" s="21"/>
      <c r="M128" s="29"/>
      <c r="N128" s="11">
        <f>N122+O128/100</f>
        <v>9.05</v>
      </c>
      <c r="O128" s="12">
        <v>5</v>
      </c>
      <c r="P128" s="13" t="str">
        <f t="shared" si="97"/>
        <v>F4ti</v>
      </c>
      <c r="Q128" s="13" t="str">
        <f t="shared" si="98"/>
        <v>1C</v>
      </c>
      <c r="R128" s="13">
        <f t="shared" si="99"/>
        <v>0</v>
      </c>
      <c r="S128" s="13">
        <f t="shared" si="100"/>
        <v>0</v>
      </c>
      <c r="T128" s="13">
        <f t="shared" si="101"/>
        <v>0</v>
      </c>
      <c r="U128" s="14" t="str">
        <f t="shared" si="102"/>
        <v>-</v>
      </c>
      <c r="V128" s="21"/>
      <c r="W128" s="21"/>
      <c r="X128" s="128"/>
      <c r="Y128" s="128"/>
      <c r="Z128" s="125"/>
      <c r="AA128" s="125"/>
      <c r="AB128" s="132"/>
      <c r="AC128" s="132"/>
      <c r="AD128" s="133"/>
      <c r="AE128" s="133"/>
      <c r="AF128" s="132"/>
      <c r="AG128" s="29"/>
      <c r="AH128" s="21"/>
    </row>
    <row r="129" spans="1:34" s="92" customFormat="1" ht="13.5" thickBot="1">
      <c r="A129" s="21"/>
      <c r="B129" s="21"/>
      <c r="C129" s="21"/>
      <c r="D129" s="21"/>
      <c r="E129" s="21"/>
      <c r="F129" s="21"/>
      <c r="G129" s="24"/>
      <c r="H129" s="24"/>
      <c r="I129" s="21"/>
      <c r="J129" s="21"/>
      <c r="K129" s="21"/>
      <c r="L129" s="21"/>
      <c r="M129" s="21"/>
      <c r="N129" s="11">
        <f>N122+O129/100</f>
        <v>9.06</v>
      </c>
      <c r="O129" s="12">
        <v>6</v>
      </c>
      <c r="P129" s="13" t="str">
        <f t="shared" si="97"/>
        <v>F4ti</v>
      </c>
      <c r="Q129" s="13" t="str">
        <f t="shared" si="98"/>
        <v>2C</v>
      </c>
      <c r="R129" s="13">
        <f t="shared" si="99"/>
        <v>0</v>
      </c>
      <c r="S129" s="13">
        <f t="shared" si="100"/>
        <v>0</v>
      </c>
      <c r="T129" s="13">
        <f t="shared" si="101"/>
        <v>0</v>
      </c>
      <c r="U129" s="14" t="str">
        <f t="shared" si="102"/>
        <v>-</v>
      </c>
      <c r="V129" s="21"/>
      <c r="W129" s="21"/>
      <c r="X129" s="128"/>
      <c r="Y129" s="128"/>
      <c r="Z129" s="125"/>
      <c r="AA129" s="125"/>
      <c r="AB129" s="132"/>
      <c r="AC129" s="132"/>
      <c r="AD129" s="133"/>
      <c r="AE129" s="133"/>
      <c r="AF129" s="132"/>
      <c r="AG129" s="21"/>
      <c r="AH129" s="21"/>
    </row>
    <row r="130" spans="1:34" s="92" customFormat="1" ht="13.5" thickBot="1">
      <c r="A130" s="26" t="s">
        <v>17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8"/>
      <c r="N130" s="11">
        <f>N122+O130/100</f>
        <v>9.07</v>
      </c>
      <c r="O130" s="15">
        <v>7</v>
      </c>
      <c r="P130" s="13" t="str">
        <f t="shared" si="97"/>
        <v>F4ti</v>
      </c>
      <c r="Q130" s="13" t="str">
        <f t="shared" si="98"/>
        <v>3C</v>
      </c>
      <c r="R130" s="13">
        <f t="shared" si="99"/>
        <v>0</v>
      </c>
      <c r="S130" s="13">
        <f t="shared" si="100"/>
        <v>0</v>
      </c>
      <c r="T130" s="13">
        <f t="shared" si="101"/>
        <v>0</v>
      </c>
      <c r="U130" s="14" t="str">
        <f t="shared" si="102"/>
        <v>-</v>
      </c>
      <c r="V130" s="21"/>
      <c r="W130" s="101" t="str">
        <f>IF(COUNTIF(X:X,X130)&gt;1,"X","")</f>
        <v>X</v>
      </c>
      <c r="X130" s="105"/>
      <c r="Y130" s="105"/>
      <c r="Z130" s="197" t="str">
        <f>"PARTITE "&amp;A130</f>
        <v>PARTITE GIRONE 7</v>
      </c>
      <c r="AA130" s="198"/>
      <c r="AB130" s="198"/>
      <c r="AC130" s="198"/>
      <c r="AD130" s="198"/>
      <c r="AE130" s="198"/>
      <c r="AF130" s="199"/>
      <c r="AH130" s="21"/>
    </row>
    <row r="131" spans="1:34" ht="13.5" thickBo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/>
      <c r="N131" s="11">
        <f>N122+O131/100</f>
        <v>9.08</v>
      </c>
      <c r="O131" s="12">
        <v>8</v>
      </c>
      <c r="P131" s="13" t="str">
        <f t="shared" si="97"/>
        <v>F4ti</v>
      </c>
      <c r="Q131" s="13" t="str">
        <f t="shared" si="98"/>
        <v>4C</v>
      </c>
      <c r="R131" s="13">
        <f t="shared" si="99"/>
        <v>0</v>
      </c>
      <c r="S131" s="13">
        <f t="shared" si="100"/>
        <v>0</v>
      </c>
      <c r="T131" s="13">
        <f t="shared" si="101"/>
        <v>0</v>
      </c>
      <c r="U131" s="14" t="str">
        <f t="shared" si="102"/>
        <v>-</v>
      </c>
      <c r="V131" s="21"/>
      <c r="W131" s="102"/>
      <c r="X131" s="106" t="s">
        <v>80</v>
      </c>
      <c r="Y131" s="106" t="s">
        <v>78</v>
      </c>
      <c r="Z131" s="106" t="s">
        <v>23</v>
      </c>
      <c r="AA131" s="106" t="s">
        <v>35</v>
      </c>
      <c r="AB131" s="107" t="s">
        <v>74</v>
      </c>
      <c r="AC131" s="107" t="s">
        <v>74</v>
      </c>
      <c r="AD131" s="205" t="s">
        <v>11</v>
      </c>
      <c r="AE131" s="206"/>
      <c r="AF131" s="106" t="s">
        <v>24</v>
      </c>
      <c r="AH131" s="92"/>
    </row>
    <row r="132" spans="1:34" ht="13.5" thickBot="1">
      <c r="A132" s="33"/>
      <c r="B132" s="34"/>
      <c r="C132" s="35"/>
      <c r="D132" s="35"/>
      <c r="E132" s="35"/>
      <c r="F132" s="35"/>
      <c r="G132" s="36"/>
      <c r="H132" s="36"/>
      <c r="I132" s="35"/>
      <c r="J132" s="35"/>
      <c r="K132" s="35"/>
      <c r="L132" s="37"/>
      <c r="N132" s="11">
        <f>N122+O132/100</f>
        <v>9.09</v>
      </c>
      <c r="O132" s="12">
        <v>9</v>
      </c>
      <c r="P132" s="13" t="str">
        <f t="shared" si="97"/>
        <v>-</v>
      </c>
      <c r="Q132" s="13" t="str">
        <f t="shared" si="98"/>
        <v>-</v>
      </c>
      <c r="R132" s="13" t="str">
        <f t="shared" si="99"/>
        <v>-</v>
      </c>
      <c r="S132" s="13" t="str">
        <f t="shared" si="100"/>
        <v>-</v>
      </c>
      <c r="T132" s="13" t="str">
        <f t="shared" si="101"/>
        <v>-</v>
      </c>
      <c r="U132" s="14" t="str">
        <f t="shared" si="102"/>
        <v>-</v>
      </c>
      <c r="V132" s="21"/>
      <c r="W132" s="102">
        <f aca="true" t="shared" si="103" ref="W132:W137">IF(COUNTIF(X$1:X$65536,X132)&gt;1,"X","")</f>
      </c>
      <c r="X132" s="108">
        <f aca="true" t="shared" si="104" ref="X132:X137">Y132+Z132/100</f>
        <v>1.07</v>
      </c>
      <c r="Y132" s="109">
        <v>1</v>
      </c>
      <c r="Z132" s="109">
        <v>7</v>
      </c>
      <c r="AA132" s="110" t="s">
        <v>2</v>
      </c>
      <c r="AB132" s="111" t="str">
        <f aca="true" t="shared" si="105" ref="AB132:AC137">A140</f>
        <v>Gissara C.</v>
      </c>
      <c r="AC132" s="112" t="str">
        <f t="shared" si="105"/>
        <v>Sciacca</v>
      </c>
      <c r="AD132" s="113"/>
      <c r="AE132" s="114"/>
      <c r="AF132" s="115" t="str">
        <f>B153</f>
        <v>Cortese</v>
      </c>
      <c r="AH132" s="92"/>
    </row>
    <row r="133" spans="1:34" ht="13.5" thickBot="1">
      <c r="A133" s="33"/>
      <c r="B133" s="38" t="s">
        <v>74</v>
      </c>
      <c r="C133" s="39" t="s">
        <v>1</v>
      </c>
      <c r="D133" s="40" t="s">
        <v>2</v>
      </c>
      <c r="E133" s="40" t="s">
        <v>3</v>
      </c>
      <c r="F133" s="41" t="s">
        <v>4</v>
      </c>
      <c r="G133" s="41" t="s">
        <v>5</v>
      </c>
      <c r="H133" s="41" t="s">
        <v>6</v>
      </c>
      <c r="I133" s="40" t="s">
        <v>7</v>
      </c>
      <c r="J133" s="42" t="s">
        <v>8</v>
      </c>
      <c r="K133" s="43"/>
      <c r="L133" s="38" t="s">
        <v>99</v>
      </c>
      <c r="N133" s="11">
        <f>N122+O133/100</f>
        <v>9.1</v>
      </c>
      <c r="O133" s="12">
        <v>10</v>
      </c>
      <c r="P133" s="13" t="str">
        <f t="shared" si="97"/>
        <v>-</v>
      </c>
      <c r="Q133" s="13" t="str">
        <f t="shared" si="98"/>
        <v>-</v>
      </c>
      <c r="R133" s="13" t="str">
        <f t="shared" si="99"/>
        <v>-</v>
      </c>
      <c r="S133" s="13" t="str">
        <f t="shared" si="100"/>
        <v>-</v>
      </c>
      <c r="T133" s="13" t="str">
        <f t="shared" si="101"/>
        <v>-</v>
      </c>
      <c r="U133" s="14" t="str">
        <f t="shared" si="102"/>
        <v>-</v>
      </c>
      <c r="V133" s="21"/>
      <c r="W133" s="102">
        <f t="shared" si="103"/>
      </c>
      <c r="X133" s="116">
        <f t="shared" si="104"/>
        <v>1.08</v>
      </c>
      <c r="Y133" s="117">
        <v>1</v>
      </c>
      <c r="Z133" s="117">
        <v>8</v>
      </c>
      <c r="AA133" s="118" t="s">
        <v>2</v>
      </c>
      <c r="AB133" s="119" t="str">
        <f t="shared" si="105"/>
        <v>Squaddara F.</v>
      </c>
      <c r="AC133" s="120" t="str">
        <f t="shared" si="105"/>
        <v> Trimboli</v>
      </c>
      <c r="AD133" s="121"/>
      <c r="AE133" s="122"/>
      <c r="AF133" s="123" t="str">
        <f>B156</f>
        <v>Lo Presti R.</v>
      </c>
      <c r="AH133" s="92"/>
    </row>
    <row r="134" spans="1:34" ht="12.75">
      <c r="A134" s="44">
        <f>C134*1000+J134*50+H134+0.9</f>
        <v>3000.9</v>
      </c>
      <c r="B134" s="45" t="str">
        <f>Player!A7</f>
        <v>Gissara C.</v>
      </c>
      <c r="C134" s="46">
        <f>3*E134+F134</f>
        <v>3</v>
      </c>
      <c r="D134" s="47">
        <f>SUM(E134:G134)</f>
        <v>3</v>
      </c>
      <c r="E134" s="47">
        <f>SUM(F140+F142+F144)</f>
        <v>0</v>
      </c>
      <c r="F134" s="48">
        <f>SUM(G140+G142+G144)</f>
        <v>3</v>
      </c>
      <c r="G134" s="48">
        <f>SUM(H140+H142+H144)</f>
        <v>0</v>
      </c>
      <c r="H134" s="48">
        <f>SUM(D140+D142+D144)</f>
        <v>0</v>
      </c>
      <c r="I134" s="47">
        <f>SUM(E140+E142+E144)</f>
        <v>0</v>
      </c>
      <c r="J134" s="49">
        <f>H134-I134</f>
        <v>0</v>
      </c>
      <c r="K134" s="50" t="s">
        <v>46</v>
      </c>
      <c r="L134" s="51" t="str">
        <f>IF(SUM(A134:A137)=12003,K134,VLOOKUP(LARGE($A$5:$A$8,1),A134:B137,2,FALSE))</f>
        <v>7A</v>
      </c>
      <c r="N134" s="11">
        <f>N122+O134/100</f>
        <v>9.11</v>
      </c>
      <c r="O134" s="15">
        <v>11</v>
      </c>
      <c r="P134" s="13" t="str">
        <f t="shared" si="97"/>
        <v>-</v>
      </c>
      <c r="Q134" s="13" t="str">
        <f t="shared" si="98"/>
        <v>-</v>
      </c>
      <c r="R134" s="13" t="str">
        <f t="shared" si="99"/>
        <v>-</v>
      </c>
      <c r="S134" s="13" t="str">
        <f t="shared" si="100"/>
        <v>-</v>
      </c>
      <c r="T134" s="13" t="str">
        <f t="shared" si="101"/>
        <v>-</v>
      </c>
      <c r="U134" s="14" t="str">
        <f t="shared" si="102"/>
        <v>-</v>
      </c>
      <c r="V134" s="29"/>
      <c r="W134" s="102">
        <f t="shared" si="103"/>
      </c>
      <c r="X134" s="108">
        <f t="shared" si="104"/>
        <v>3.07</v>
      </c>
      <c r="Y134" s="109">
        <v>3</v>
      </c>
      <c r="Z134" s="109">
        <v>7</v>
      </c>
      <c r="AA134" s="110" t="s">
        <v>2</v>
      </c>
      <c r="AB134" s="111" t="str">
        <f t="shared" si="105"/>
        <v>Gissara C.</v>
      </c>
      <c r="AC134" s="112" t="str">
        <f t="shared" si="105"/>
        <v>Squaddara F.</v>
      </c>
      <c r="AD134" s="113"/>
      <c r="AE134" s="114"/>
      <c r="AF134" s="115" t="str">
        <f>B154</f>
        <v>Mandanici</v>
      </c>
      <c r="AH134" s="92"/>
    </row>
    <row r="135" spans="1:34" ht="13.5" thickBot="1">
      <c r="A135" s="44">
        <f>C135*1000+J135*50+H135+0.8</f>
        <v>3000.8</v>
      </c>
      <c r="B135" s="52" t="str">
        <f>Player!A12</f>
        <v>Sciacca</v>
      </c>
      <c r="C135" s="53">
        <f>3*E135+F135</f>
        <v>3</v>
      </c>
      <c r="D135" s="54">
        <f>SUM(E135:G135)</f>
        <v>3</v>
      </c>
      <c r="E135" s="54">
        <f>SUM(H140+F143+F145)</f>
        <v>0</v>
      </c>
      <c r="F135" s="55">
        <f>SUM(G140+G143+G145)</f>
        <v>3</v>
      </c>
      <c r="G135" s="55">
        <f>SUM(F140+H143+H145)</f>
        <v>0</v>
      </c>
      <c r="H135" s="55">
        <f>SUM(E140+D143+D145)</f>
        <v>0</v>
      </c>
      <c r="I135" s="55">
        <f>SUM(D140+E143+E145)</f>
        <v>0</v>
      </c>
      <c r="J135" s="56">
        <f>H135-I135</f>
        <v>0</v>
      </c>
      <c r="K135" s="50" t="s">
        <v>47</v>
      </c>
      <c r="L135" s="51" t="str">
        <f>IF(SUM(A134:A137)=12003,K135,VLOOKUP(LARGE($A$5:$A$8,2),A134:B137,2,FALSE))</f>
        <v>7B</v>
      </c>
      <c r="N135" s="16">
        <f>N122+O135/100</f>
        <v>9.12</v>
      </c>
      <c r="O135" s="17">
        <v>12</v>
      </c>
      <c r="P135" s="18" t="str">
        <f t="shared" si="97"/>
        <v>-</v>
      </c>
      <c r="Q135" s="18" t="str">
        <f t="shared" si="98"/>
        <v>-</v>
      </c>
      <c r="R135" s="18" t="str">
        <f t="shared" si="99"/>
        <v>-</v>
      </c>
      <c r="S135" s="18" t="str">
        <f t="shared" si="100"/>
        <v>-</v>
      </c>
      <c r="T135" s="18" t="str">
        <f t="shared" si="101"/>
        <v>-</v>
      </c>
      <c r="U135" s="19" t="str">
        <f t="shared" si="102"/>
        <v>-</v>
      </c>
      <c r="V135" s="21"/>
      <c r="W135" s="102">
        <f t="shared" si="103"/>
      </c>
      <c r="X135" s="116">
        <f t="shared" si="104"/>
        <v>3.08</v>
      </c>
      <c r="Y135" s="117">
        <v>3</v>
      </c>
      <c r="Z135" s="117">
        <v>8</v>
      </c>
      <c r="AA135" s="118" t="s">
        <v>2</v>
      </c>
      <c r="AB135" s="119" t="str">
        <f t="shared" si="105"/>
        <v>Sciacca</v>
      </c>
      <c r="AC135" s="120" t="str">
        <f t="shared" si="105"/>
        <v> Trimboli</v>
      </c>
      <c r="AD135" s="121"/>
      <c r="AE135" s="122"/>
      <c r="AF135" s="123" t="str">
        <f>B155</f>
        <v>Cannavò</v>
      </c>
      <c r="AH135" s="92"/>
    </row>
    <row r="136" spans="1:33" ht="13.5" thickBot="1">
      <c r="A136" s="44">
        <f>C136*1000+J136*50+H136+0.7</f>
        <v>3000.7</v>
      </c>
      <c r="B136" s="52" t="str">
        <f>Player!A25</f>
        <v>Squaddara F.</v>
      </c>
      <c r="C136" s="53">
        <f>3*E136+F136</f>
        <v>3</v>
      </c>
      <c r="D136" s="54">
        <f>SUM(E136:G136)</f>
        <v>3</v>
      </c>
      <c r="E136" s="54">
        <f>SUM(F141+H142+H145)</f>
        <v>0</v>
      </c>
      <c r="F136" s="55">
        <f>SUM(G141+G142+G145)</f>
        <v>3</v>
      </c>
      <c r="G136" s="55">
        <f>SUM(H141+F142+F145)</f>
        <v>0</v>
      </c>
      <c r="H136" s="55">
        <f>SUM(D141+E142+E145)</f>
        <v>0</v>
      </c>
      <c r="I136" s="55">
        <f>SUM(E141+D142+D145)</f>
        <v>0</v>
      </c>
      <c r="J136" s="56">
        <f>H136-I136</f>
        <v>0</v>
      </c>
      <c r="K136" s="50" t="s">
        <v>48</v>
      </c>
      <c r="L136" s="51" t="str">
        <f>IF(SUM(A134:A137)=12003,K136,VLOOKUP(LARGE($A$5:$A$8,3),A134:B137,2,FALSE))</f>
        <v>7C</v>
      </c>
      <c r="M136" s="92"/>
      <c r="N136" s="20"/>
      <c r="Q136" s="21"/>
      <c r="R136" s="21"/>
      <c r="V136" s="92"/>
      <c r="W136" s="102">
        <f t="shared" si="103"/>
      </c>
      <c r="X136" s="108">
        <f t="shared" si="104"/>
        <v>5.07</v>
      </c>
      <c r="Y136" s="109">
        <v>5</v>
      </c>
      <c r="Z136" s="109">
        <v>7</v>
      </c>
      <c r="AA136" s="110" t="s">
        <v>2</v>
      </c>
      <c r="AB136" s="111" t="str">
        <f t="shared" si="105"/>
        <v>Gissara C.</v>
      </c>
      <c r="AC136" s="112" t="str">
        <f t="shared" si="105"/>
        <v> Trimboli</v>
      </c>
      <c r="AD136" s="113"/>
      <c r="AE136" s="114"/>
      <c r="AF136" s="115" t="str">
        <f>B156</f>
        <v>Lo Presti R.</v>
      </c>
      <c r="AG136" s="92"/>
    </row>
    <row r="137" spans="1:33" ht="13.5" thickBot="1">
      <c r="A137" s="44">
        <f>C137*1000+J137*50+H137+0.6</f>
        <v>3000.6</v>
      </c>
      <c r="B137" s="57" t="str">
        <f>Player!A30</f>
        <v> Trimboli</v>
      </c>
      <c r="C137" s="58">
        <f>3*E137+F137</f>
        <v>3</v>
      </c>
      <c r="D137" s="59">
        <f>SUM(E137:G137)</f>
        <v>3</v>
      </c>
      <c r="E137" s="59">
        <f>SUM(H141+H143+H144)</f>
        <v>0</v>
      </c>
      <c r="F137" s="59">
        <f>SUM(G141+G143+G144)</f>
        <v>3</v>
      </c>
      <c r="G137" s="60">
        <f>SUM(F141+F143+F144)</f>
        <v>0</v>
      </c>
      <c r="H137" s="60">
        <f>SUM(E141+E143+E144)</f>
        <v>0</v>
      </c>
      <c r="I137" s="60">
        <f>SUM(D141+D143+D144)</f>
        <v>0</v>
      </c>
      <c r="J137" s="61">
        <f>H137-I137</f>
        <v>0</v>
      </c>
      <c r="K137" s="62" t="s">
        <v>62</v>
      </c>
      <c r="L137" s="63" t="str">
        <f>IF(SUM(A134:A137)=12003,K137,VLOOKUP(LARGE($A$5:$A$8,4),A134:B137,2,FALSE))</f>
        <v>7D</v>
      </c>
      <c r="M137" s="92"/>
      <c r="N137" s="1">
        <v>10</v>
      </c>
      <c r="O137" s="207" t="s">
        <v>79</v>
      </c>
      <c r="P137" s="208"/>
      <c r="Q137" s="208"/>
      <c r="R137" s="208"/>
      <c r="S137" s="208"/>
      <c r="T137" s="208"/>
      <c r="U137" s="209"/>
      <c r="V137" s="21"/>
      <c r="W137" s="103">
        <f t="shared" si="103"/>
      </c>
      <c r="X137" s="116">
        <f t="shared" si="104"/>
        <v>5.08</v>
      </c>
      <c r="Y137" s="117">
        <v>5</v>
      </c>
      <c r="Z137" s="117">
        <v>8</v>
      </c>
      <c r="AA137" s="118" t="s">
        <v>2</v>
      </c>
      <c r="AB137" s="119" t="str">
        <f t="shared" si="105"/>
        <v>Sciacca</v>
      </c>
      <c r="AC137" s="120" t="str">
        <f t="shared" si="105"/>
        <v>Squaddara F.</v>
      </c>
      <c r="AD137" s="121"/>
      <c r="AE137" s="122"/>
      <c r="AF137" s="123" t="str">
        <f>B155</f>
        <v>Cannavò</v>
      </c>
      <c r="AG137" s="92"/>
    </row>
    <row r="138" spans="1:33" ht="13.5" thickBot="1">
      <c r="A138" s="64"/>
      <c r="B138" s="65"/>
      <c r="C138" s="66"/>
      <c r="D138" s="66"/>
      <c r="E138" s="66"/>
      <c r="F138" s="67"/>
      <c r="G138" s="67"/>
      <c r="H138" s="68"/>
      <c r="I138" s="66"/>
      <c r="J138" s="66"/>
      <c r="K138" s="69"/>
      <c r="L138" s="70"/>
      <c r="M138" s="92"/>
      <c r="N138" s="22" t="s">
        <v>80</v>
      </c>
      <c r="O138" s="3" t="s">
        <v>81</v>
      </c>
      <c r="P138" s="3" t="s">
        <v>82</v>
      </c>
      <c r="Q138" s="4" t="s">
        <v>83</v>
      </c>
      <c r="R138" s="4" t="s">
        <v>84</v>
      </c>
      <c r="S138" s="5" t="s">
        <v>85</v>
      </c>
      <c r="T138" s="5"/>
      <c r="U138" s="3" t="s">
        <v>24</v>
      </c>
      <c r="V138" s="21"/>
      <c r="W138" s="71"/>
      <c r="X138" s="131"/>
      <c r="Y138" s="124"/>
      <c r="Z138" s="125"/>
      <c r="AA138" s="125"/>
      <c r="AB138" s="126"/>
      <c r="AC138" s="126"/>
      <c r="AD138" s="127"/>
      <c r="AE138" s="127"/>
      <c r="AF138" s="126"/>
      <c r="AG138" s="92"/>
    </row>
    <row r="139" spans="1:33" ht="13.5" thickBot="1">
      <c r="A139" s="72" t="s">
        <v>74</v>
      </c>
      <c r="B139" s="73" t="s">
        <v>74</v>
      </c>
      <c r="C139" s="169"/>
      <c r="D139" s="191" t="s">
        <v>11</v>
      </c>
      <c r="E139" s="192"/>
      <c r="F139" s="34"/>
      <c r="G139" s="75"/>
      <c r="H139" s="34"/>
      <c r="I139" s="191" t="s">
        <v>24</v>
      </c>
      <c r="J139" s="193"/>
      <c r="K139" s="191" t="s">
        <v>100</v>
      </c>
      <c r="L139" s="192"/>
      <c r="M139" s="92"/>
      <c r="N139" s="6">
        <f>N137+O139/100</f>
        <v>10.01</v>
      </c>
      <c r="O139" s="7">
        <v>1</v>
      </c>
      <c r="P139" s="8" t="str">
        <f aca="true" t="shared" si="106" ref="P139:P150">_xlfn.IFERROR(VLOOKUP(N139,$X:$AF,4,FALSE),"-")</f>
        <v>Smi</v>
      </c>
      <c r="Q139" s="8">
        <f aca="true" t="shared" si="107" ref="Q139:Q150">_xlfn.IFERROR(VLOOKUP(N139,$X:$AF,5,FALSE),"-")</f>
      </c>
      <c r="R139" s="9">
        <f aca="true" t="shared" si="108" ref="R139:R150">_xlfn.IFERROR(VLOOKUP(N139,$X:$AF,6,FALSE),"-")</f>
      </c>
      <c r="S139" s="9">
        <f aca="true" t="shared" si="109" ref="S139:S150">_xlfn.IFERROR(VLOOKUP(N139,$X:$AF,7,FALSE),"-")</f>
        <v>0</v>
      </c>
      <c r="T139" s="9">
        <f aca="true" t="shared" si="110" ref="T139:T150">_xlfn.IFERROR(VLOOKUP(N139,$X:$AF,8,FALSE),"-")</f>
        <v>0</v>
      </c>
      <c r="U139" s="10">
        <f aca="true" t="shared" si="111" ref="U139:U150">_xlfn.IFERROR(VLOOKUP(N139,$X:$AF,9,FALSE),"-")</f>
        <v>0</v>
      </c>
      <c r="V139" s="21"/>
      <c r="W139" s="21"/>
      <c r="Z139" s="125"/>
      <c r="AA139" s="125"/>
      <c r="AB139" s="126"/>
      <c r="AC139" s="126"/>
      <c r="AD139" s="127"/>
      <c r="AE139" s="127"/>
      <c r="AF139" s="126"/>
      <c r="AG139" s="92"/>
    </row>
    <row r="140" spans="1:33" ht="12.75">
      <c r="A140" s="76" t="str">
        <f>B134</f>
        <v>Gissara C.</v>
      </c>
      <c r="B140" s="77" t="str">
        <f>B135</f>
        <v>Sciacca</v>
      </c>
      <c r="C140" s="78"/>
      <c r="D140" s="79">
        <f>AD132</f>
        <v>0</v>
      </c>
      <c r="E140" s="80">
        <f>AE132</f>
        <v>0</v>
      </c>
      <c r="F140" s="81">
        <f aca="true" t="shared" si="112" ref="F140:F145">IF(D140&gt;E140,1,0)</f>
        <v>0</v>
      </c>
      <c r="G140" s="81">
        <f aca="true" t="shared" si="113" ref="G140:G145">IF(D140=E140,1,0)</f>
        <v>1</v>
      </c>
      <c r="H140" s="81">
        <f aca="true" t="shared" si="114" ref="H140:H145">IF(D140&lt;E140,1,0)</f>
        <v>0</v>
      </c>
      <c r="I140" s="189" t="str">
        <f aca="true" t="shared" si="115" ref="I140:I145">AF132</f>
        <v>Cortese</v>
      </c>
      <c r="J140" s="190"/>
      <c r="K140" s="200"/>
      <c r="L140" s="201"/>
      <c r="M140" s="92"/>
      <c r="N140" s="11">
        <f>N137+O140/100</f>
        <v>10.02</v>
      </c>
      <c r="O140" s="12">
        <v>2</v>
      </c>
      <c r="P140" s="13" t="str">
        <f t="shared" si="106"/>
        <v>Smi</v>
      </c>
      <c r="Q140" s="13">
        <f t="shared" si="107"/>
      </c>
      <c r="R140" s="13">
        <f t="shared" si="108"/>
      </c>
      <c r="S140" s="13">
        <f t="shared" si="109"/>
        <v>0</v>
      </c>
      <c r="T140" s="13">
        <f t="shared" si="110"/>
        <v>0</v>
      </c>
      <c r="U140" s="14">
        <f t="shared" si="111"/>
        <v>0</v>
      </c>
      <c r="V140" s="21"/>
      <c r="W140" s="21"/>
      <c r="Z140" s="125"/>
      <c r="AA140" s="125"/>
      <c r="AB140" s="126"/>
      <c r="AC140" s="126"/>
      <c r="AD140" s="127"/>
      <c r="AE140" s="127"/>
      <c r="AF140" s="126"/>
      <c r="AG140" s="92"/>
    </row>
    <row r="141" spans="1:32" ht="13.5" thickBot="1">
      <c r="A141" s="82" t="str">
        <f>B136</f>
        <v>Squaddara F.</v>
      </c>
      <c r="B141" s="83" t="str">
        <f>B137</f>
        <v> Trimboli</v>
      </c>
      <c r="C141" s="84"/>
      <c r="D141" s="58">
        <f>AD133</f>
        <v>0</v>
      </c>
      <c r="E141" s="85">
        <f>AE133</f>
        <v>0</v>
      </c>
      <c r="F141" s="81">
        <f t="shared" si="112"/>
        <v>0</v>
      </c>
      <c r="G141" s="81">
        <f t="shared" si="113"/>
        <v>1</v>
      </c>
      <c r="H141" s="81">
        <f t="shared" si="114"/>
        <v>0</v>
      </c>
      <c r="I141" s="187" t="str">
        <f t="shared" si="115"/>
        <v>Lo Presti R.</v>
      </c>
      <c r="J141" s="188"/>
      <c r="K141" s="200"/>
      <c r="L141" s="201"/>
      <c r="N141" s="11">
        <f>N137+O141/100</f>
        <v>10.03</v>
      </c>
      <c r="O141" s="12">
        <v>3</v>
      </c>
      <c r="P141" s="13" t="str">
        <f t="shared" si="106"/>
        <v>FSmi</v>
      </c>
      <c r="Q141" s="13">
        <f t="shared" si="107"/>
        <v>0</v>
      </c>
      <c r="R141" s="13">
        <f t="shared" si="108"/>
        <v>0</v>
      </c>
      <c r="S141" s="13">
        <f t="shared" si="109"/>
        <v>0</v>
      </c>
      <c r="T141" s="13">
        <f t="shared" si="110"/>
        <v>0</v>
      </c>
      <c r="U141" s="14" t="str">
        <f t="shared" si="111"/>
        <v>-</v>
      </c>
      <c r="V141" s="21"/>
      <c r="W141" s="21"/>
      <c r="Z141" s="125"/>
      <c r="AA141" s="125"/>
      <c r="AB141" s="126"/>
      <c r="AC141" s="126"/>
      <c r="AD141" s="127"/>
      <c r="AE141" s="127"/>
      <c r="AF141" s="126"/>
    </row>
    <row r="142" spans="1:32" ht="12.75">
      <c r="A142" s="86" t="str">
        <f>B134</f>
        <v>Gissara C.</v>
      </c>
      <c r="B142" s="87" t="str">
        <f>B136</f>
        <v>Squaddara F.</v>
      </c>
      <c r="C142" s="78"/>
      <c r="D142" s="79">
        <f>AD137</f>
        <v>0</v>
      </c>
      <c r="E142" s="80">
        <f>AE137</f>
        <v>0</v>
      </c>
      <c r="F142" s="81">
        <f t="shared" si="112"/>
        <v>0</v>
      </c>
      <c r="G142" s="81">
        <f t="shared" si="113"/>
        <v>1</v>
      </c>
      <c r="H142" s="81">
        <f t="shared" si="114"/>
        <v>0</v>
      </c>
      <c r="I142" s="194" t="str">
        <f t="shared" si="115"/>
        <v>Mandanici</v>
      </c>
      <c r="J142" s="195"/>
      <c r="K142" s="200"/>
      <c r="L142" s="201"/>
      <c r="N142" s="11">
        <f>N137+O142/100</f>
        <v>10.04</v>
      </c>
      <c r="O142" s="12">
        <v>4</v>
      </c>
      <c r="P142" s="13" t="str">
        <f t="shared" si="106"/>
        <v>FSmi</v>
      </c>
      <c r="Q142" s="13">
        <f t="shared" si="107"/>
        <v>0</v>
      </c>
      <c r="R142" s="13">
        <f t="shared" si="108"/>
        <v>0</v>
      </c>
      <c r="S142" s="13">
        <f t="shared" si="109"/>
        <v>0</v>
      </c>
      <c r="T142" s="13">
        <f t="shared" si="110"/>
        <v>0</v>
      </c>
      <c r="U142" s="14" t="str">
        <f t="shared" si="111"/>
        <v>-</v>
      </c>
      <c r="V142" s="92"/>
      <c r="W142" s="21"/>
      <c r="Z142" s="125"/>
      <c r="AA142" s="125"/>
      <c r="AB142" s="126"/>
      <c r="AC142" s="126"/>
      <c r="AD142" s="127"/>
      <c r="AE142" s="127"/>
      <c r="AF142" s="126"/>
    </row>
    <row r="143" spans="1:32" ht="13.5" thickBot="1">
      <c r="A143" s="82" t="str">
        <f>B135</f>
        <v>Sciacca</v>
      </c>
      <c r="B143" s="83" t="str">
        <f>B137</f>
        <v> Trimboli</v>
      </c>
      <c r="C143" s="84"/>
      <c r="D143" s="58">
        <f>AD138</f>
        <v>0</v>
      </c>
      <c r="E143" s="85">
        <f>AE138</f>
        <v>0</v>
      </c>
      <c r="F143" s="81">
        <f t="shared" si="112"/>
        <v>0</v>
      </c>
      <c r="G143" s="81">
        <f t="shared" si="113"/>
        <v>1</v>
      </c>
      <c r="H143" s="81">
        <f t="shared" si="114"/>
        <v>0</v>
      </c>
      <c r="I143" s="187" t="str">
        <f t="shared" si="115"/>
        <v>Cannavò</v>
      </c>
      <c r="J143" s="188"/>
      <c r="K143" s="200"/>
      <c r="L143" s="201"/>
      <c r="N143" s="11">
        <f>N137+O143/100</f>
        <v>10.05</v>
      </c>
      <c r="O143" s="12">
        <v>5</v>
      </c>
      <c r="P143" s="13" t="str">
        <f t="shared" si="106"/>
        <v>-</v>
      </c>
      <c r="Q143" s="13" t="str">
        <f t="shared" si="107"/>
        <v>-</v>
      </c>
      <c r="R143" s="13" t="str">
        <f t="shared" si="108"/>
        <v>-</v>
      </c>
      <c r="S143" s="13" t="str">
        <f t="shared" si="109"/>
        <v>-</v>
      </c>
      <c r="T143" s="13" t="str">
        <f t="shared" si="110"/>
        <v>-</v>
      </c>
      <c r="U143" s="14" t="str">
        <f t="shared" si="111"/>
        <v>-</v>
      </c>
      <c r="V143" s="21"/>
      <c r="W143" s="21"/>
      <c r="Z143" s="125"/>
      <c r="AA143" s="125"/>
      <c r="AB143" s="126"/>
      <c r="AC143" s="126"/>
      <c r="AD143" s="127"/>
      <c r="AE143" s="127"/>
      <c r="AF143" s="126"/>
    </row>
    <row r="144" spans="1:32" ht="12.75">
      <c r="A144" s="86" t="str">
        <f>B134</f>
        <v>Gissara C.</v>
      </c>
      <c r="B144" s="87" t="str">
        <f>B137</f>
        <v> Trimboli</v>
      </c>
      <c r="C144" s="78"/>
      <c r="D144" s="79">
        <f>AD142</f>
        <v>0</v>
      </c>
      <c r="E144" s="80">
        <f>AE142</f>
        <v>0</v>
      </c>
      <c r="F144" s="81">
        <f t="shared" si="112"/>
        <v>0</v>
      </c>
      <c r="G144" s="81">
        <f t="shared" si="113"/>
        <v>1</v>
      </c>
      <c r="H144" s="81">
        <f t="shared" si="114"/>
        <v>0</v>
      </c>
      <c r="I144" s="194" t="str">
        <f t="shared" si="115"/>
        <v>Lo Presti R.</v>
      </c>
      <c r="J144" s="195"/>
      <c r="K144" s="200"/>
      <c r="L144" s="201"/>
      <c r="N144" s="11">
        <f>N137+O144/100</f>
        <v>10.06</v>
      </c>
      <c r="O144" s="12">
        <v>6</v>
      </c>
      <c r="P144" s="13" t="str">
        <f t="shared" si="106"/>
        <v>-</v>
      </c>
      <c r="Q144" s="13" t="str">
        <f t="shared" si="107"/>
        <v>-</v>
      </c>
      <c r="R144" s="13" t="str">
        <f t="shared" si="108"/>
        <v>-</v>
      </c>
      <c r="S144" s="13" t="str">
        <f t="shared" si="109"/>
        <v>-</v>
      </c>
      <c r="T144" s="13" t="str">
        <f t="shared" si="110"/>
        <v>-</v>
      </c>
      <c r="U144" s="14" t="str">
        <f t="shared" si="111"/>
        <v>-</v>
      </c>
      <c r="V144" s="21"/>
      <c r="W144" s="21"/>
      <c r="Z144" s="125"/>
      <c r="AA144" s="125"/>
      <c r="AB144" s="126"/>
      <c r="AC144" s="126"/>
      <c r="AD144" s="127"/>
      <c r="AE144" s="127"/>
      <c r="AF144" s="126"/>
    </row>
    <row r="145" spans="1:32" ht="13.5" thickBot="1">
      <c r="A145" s="82" t="str">
        <f>B135</f>
        <v>Sciacca</v>
      </c>
      <c r="B145" s="83" t="str">
        <f>B136</f>
        <v>Squaddara F.</v>
      </c>
      <c r="C145" s="84"/>
      <c r="D145" s="58">
        <f>AD143</f>
        <v>0</v>
      </c>
      <c r="E145" s="85">
        <f>AE143</f>
        <v>0</v>
      </c>
      <c r="F145" s="81">
        <f t="shared" si="112"/>
        <v>0</v>
      </c>
      <c r="G145" s="81">
        <f t="shared" si="113"/>
        <v>1</v>
      </c>
      <c r="H145" s="81">
        <f t="shared" si="114"/>
        <v>0</v>
      </c>
      <c r="I145" s="187" t="str">
        <f t="shared" si="115"/>
        <v>Cannavò</v>
      </c>
      <c r="J145" s="188"/>
      <c r="K145" s="202"/>
      <c r="L145" s="203"/>
      <c r="N145" s="11">
        <f>N137+O145/100</f>
        <v>10.07</v>
      </c>
      <c r="O145" s="15">
        <v>7</v>
      </c>
      <c r="P145" s="13" t="str">
        <f t="shared" si="106"/>
        <v>-</v>
      </c>
      <c r="Q145" s="13" t="str">
        <f t="shared" si="107"/>
        <v>-</v>
      </c>
      <c r="R145" s="13" t="str">
        <f t="shared" si="108"/>
        <v>-</v>
      </c>
      <c r="S145" s="13" t="str">
        <f t="shared" si="109"/>
        <v>-</v>
      </c>
      <c r="T145" s="13" t="str">
        <f t="shared" si="110"/>
        <v>-</v>
      </c>
      <c r="U145" s="14" t="str">
        <f t="shared" si="111"/>
        <v>-</v>
      </c>
      <c r="V145" s="21"/>
      <c r="W145" s="21"/>
      <c r="Y145" s="129"/>
      <c r="Z145" s="125"/>
      <c r="AA145" s="125"/>
      <c r="AB145" s="126"/>
      <c r="AC145" s="126"/>
      <c r="AD145" s="127"/>
      <c r="AE145" s="127"/>
      <c r="AF145" s="126"/>
    </row>
    <row r="146" spans="1:32" ht="13.5" thickBot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1"/>
      <c r="N146" s="11">
        <f>N137+O146/100</f>
        <v>10.08</v>
      </c>
      <c r="O146" s="12">
        <v>8</v>
      </c>
      <c r="P146" s="13" t="str">
        <f t="shared" si="106"/>
        <v>-</v>
      </c>
      <c r="Q146" s="13" t="str">
        <f t="shared" si="107"/>
        <v>-</v>
      </c>
      <c r="R146" s="13" t="str">
        <f t="shared" si="108"/>
        <v>-</v>
      </c>
      <c r="S146" s="13" t="str">
        <f t="shared" si="109"/>
        <v>-</v>
      </c>
      <c r="T146" s="13" t="str">
        <f t="shared" si="110"/>
        <v>-</v>
      </c>
      <c r="U146" s="14" t="str">
        <f t="shared" si="111"/>
        <v>-</v>
      </c>
      <c r="V146" s="21"/>
      <c r="W146" s="21"/>
      <c r="Z146" s="125"/>
      <c r="AA146" s="125"/>
      <c r="AB146" s="126"/>
      <c r="AC146" s="126"/>
      <c r="AD146" s="130"/>
      <c r="AE146" s="127"/>
      <c r="AF146" s="126"/>
    </row>
    <row r="147" spans="14:32" ht="12.75">
      <c r="N147" s="11">
        <f>N137+O147/100</f>
        <v>10.09</v>
      </c>
      <c r="O147" s="12">
        <v>9</v>
      </c>
      <c r="P147" s="13" t="str">
        <f t="shared" si="106"/>
        <v>-</v>
      </c>
      <c r="Q147" s="13" t="str">
        <f t="shared" si="107"/>
        <v>-</v>
      </c>
      <c r="R147" s="13" t="str">
        <f t="shared" si="108"/>
        <v>-</v>
      </c>
      <c r="S147" s="13" t="str">
        <f t="shared" si="109"/>
        <v>-</v>
      </c>
      <c r="T147" s="13" t="str">
        <f t="shared" si="110"/>
        <v>-</v>
      </c>
      <c r="U147" s="14" t="str">
        <f t="shared" si="111"/>
        <v>-</v>
      </c>
      <c r="V147" s="21"/>
      <c r="W147" s="21"/>
      <c r="Y147" s="131"/>
      <c r="Z147" s="125"/>
      <c r="AA147" s="125"/>
      <c r="AB147" s="132"/>
      <c r="AC147" s="132"/>
      <c r="AD147" s="133"/>
      <c r="AE147" s="133"/>
      <c r="AF147" s="132"/>
    </row>
    <row r="148" spans="14:32" ht="13.5" thickBot="1">
      <c r="N148" s="11">
        <f>N137+O148/100</f>
        <v>10.1</v>
      </c>
      <c r="O148" s="12">
        <v>10</v>
      </c>
      <c r="P148" s="13" t="str">
        <f t="shared" si="106"/>
        <v>-</v>
      </c>
      <c r="Q148" s="13" t="str">
        <f t="shared" si="107"/>
        <v>-</v>
      </c>
      <c r="R148" s="13" t="str">
        <f t="shared" si="108"/>
        <v>-</v>
      </c>
      <c r="S148" s="13" t="str">
        <f t="shared" si="109"/>
        <v>-</v>
      </c>
      <c r="T148" s="13" t="str">
        <f t="shared" si="110"/>
        <v>-</v>
      </c>
      <c r="U148" s="14" t="str">
        <f t="shared" si="111"/>
        <v>-</v>
      </c>
      <c r="V148" s="21"/>
      <c r="W148" s="21"/>
      <c r="Z148" s="134"/>
      <c r="AA148" s="134"/>
      <c r="AB148" s="134"/>
      <c r="AC148" s="134"/>
      <c r="AD148" s="134"/>
      <c r="AE148" s="134"/>
      <c r="AF148" s="134"/>
    </row>
    <row r="149" spans="1:32" ht="13.5" thickBot="1">
      <c r="A149" s="26" t="s">
        <v>18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8"/>
      <c r="N149" s="11">
        <f>N137+O149/100</f>
        <v>10.11</v>
      </c>
      <c r="O149" s="15">
        <v>11</v>
      </c>
      <c r="P149" s="13" t="str">
        <f t="shared" si="106"/>
        <v>-</v>
      </c>
      <c r="Q149" s="13" t="str">
        <f t="shared" si="107"/>
        <v>-</v>
      </c>
      <c r="R149" s="13" t="str">
        <f t="shared" si="108"/>
        <v>-</v>
      </c>
      <c r="S149" s="13" t="str">
        <f t="shared" si="109"/>
        <v>-</v>
      </c>
      <c r="T149" s="13" t="str">
        <f t="shared" si="110"/>
        <v>-</v>
      </c>
      <c r="U149" s="14" t="str">
        <f t="shared" si="111"/>
        <v>-</v>
      </c>
      <c r="V149" s="21"/>
      <c r="W149" s="101" t="str">
        <f>IF(COUNTIF(X:X,X149)&gt;1,"X","")</f>
        <v>X</v>
      </c>
      <c r="X149" s="105"/>
      <c r="Y149" s="105"/>
      <c r="Z149" s="197" t="str">
        <f>"PARTITE "&amp;A149</f>
        <v>PARTITE GIRONE 8</v>
      </c>
      <c r="AA149" s="198"/>
      <c r="AB149" s="198"/>
      <c r="AC149" s="198"/>
      <c r="AD149" s="198"/>
      <c r="AE149" s="198"/>
      <c r="AF149" s="199"/>
    </row>
    <row r="150" spans="1:32" ht="13.5" thickBot="1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/>
      <c r="N150" s="16">
        <f>N137+O150/100</f>
        <v>10.12</v>
      </c>
      <c r="O150" s="17">
        <v>12</v>
      </c>
      <c r="P150" s="18" t="str">
        <f t="shared" si="106"/>
        <v>-</v>
      </c>
      <c r="Q150" s="18" t="str">
        <f t="shared" si="107"/>
        <v>-</v>
      </c>
      <c r="R150" s="18" t="str">
        <f t="shared" si="108"/>
        <v>-</v>
      </c>
      <c r="S150" s="18" t="str">
        <f t="shared" si="109"/>
        <v>-</v>
      </c>
      <c r="T150" s="18" t="str">
        <f t="shared" si="110"/>
        <v>-</v>
      </c>
      <c r="U150" s="19" t="str">
        <f t="shared" si="111"/>
        <v>-</v>
      </c>
      <c r="V150" s="21"/>
      <c r="W150" s="102"/>
      <c r="X150" s="106" t="s">
        <v>80</v>
      </c>
      <c r="Y150" s="106" t="s">
        <v>78</v>
      </c>
      <c r="Z150" s="106" t="s">
        <v>23</v>
      </c>
      <c r="AA150" s="106" t="s">
        <v>35</v>
      </c>
      <c r="AB150" s="107" t="s">
        <v>74</v>
      </c>
      <c r="AC150" s="107" t="s">
        <v>74</v>
      </c>
      <c r="AD150" s="205" t="s">
        <v>11</v>
      </c>
      <c r="AE150" s="206"/>
      <c r="AF150" s="106" t="s">
        <v>24</v>
      </c>
    </row>
    <row r="151" spans="1:32" ht="13.5" thickBot="1">
      <c r="A151" s="33"/>
      <c r="B151" s="34"/>
      <c r="C151" s="35"/>
      <c r="D151" s="35"/>
      <c r="E151" s="35"/>
      <c r="F151" s="35"/>
      <c r="G151" s="36"/>
      <c r="H151" s="36"/>
      <c r="I151" s="35"/>
      <c r="J151" s="35"/>
      <c r="K151" s="35"/>
      <c r="L151" s="37"/>
      <c r="N151" s="20"/>
      <c r="Q151" s="21"/>
      <c r="R151" s="21"/>
      <c r="V151" s="21"/>
      <c r="W151" s="102">
        <f aca="true" t="shared" si="116" ref="W151:W156">IF(COUNTIF(X$1:X$65536,X151)&gt;1,"X","")</f>
      </c>
      <c r="X151" s="108">
        <f aca="true" t="shared" si="117" ref="X151:X156">Y151+Z151/100</f>
        <v>2.07</v>
      </c>
      <c r="Y151" s="109">
        <v>2</v>
      </c>
      <c r="Z151" s="109">
        <v>7</v>
      </c>
      <c r="AA151" s="110" t="s">
        <v>77</v>
      </c>
      <c r="AB151" s="111" t="str">
        <f aca="true" t="shared" si="118" ref="AB151:AC156">A159</f>
        <v>Cortese</v>
      </c>
      <c r="AC151" s="112" t="str">
        <f t="shared" si="118"/>
        <v>Mandanici</v>
      </c>
      <c r="AD151" s="113"/>
      <c r="AE151" s="114"/>
      <c r="AF151" s="115" t="str">
        <f>B134</f>
        <v>Gissara C.</v>
      </c>
    </row>
    <row r="152" spans="1:32" ht="13.5" thickBot="1">
      <c r="A152" s="33"/>
      <c r="B152" s="38" t="s">
        <v>74</v>
      </c>
      <c r="C152" s="39" t="s">
        <v>1</v>
      </c>
      <c r="D152" s="40" t="s">
        <v>2</v>
      </c>
      <c r="E152" s="40" t="s">
        <v>3</v>
      </c>
      <c r="F152" s="41" t="s">
        <v>4</v>
      </c>
      <c r="G152" s="41" t="s">
        <v>5</v>
      </c>
      <c r="H152" s="41" t="s">
        <v>6</v>
      </c>
      <c r="I152" s="40" t="s">
        <v>7</v>
      </c>
      <c r="J152" s="42" t="s">
        <v>8</v>
      </c>
      <c r="K152" s="43"/>
      <c r="L152" s="38" t="s">
        <v>99</v>
      </c>
      <c r="N152" s="20"/>
      <c r="Q152" s="21"/>
      <c r="R152" s="21"/>
      <c r="V152" s="21"/>
      <c r="W152" s="102">
        <f t="shared" si="116"/>
      </c>
      <c r="X152" s="116">
        <f t="shared" si="117"/>
        <v>2.08</v>
      </c>
      <c r="Y152" s="117">
        <v>2</v>
      </c>
      <c r="Z152" s="117">
        <v>8</v>
      </c>
      <c r="AA152" s="118" t="s">
        <v>77</v>
      </c>
      <c r="AB152" s="119" t="str">
        <f t="shared" si="118"/>
        <v>Cannavò</v>
      </c>
      <c r="AC152" s="120" t="str">
        <f t="shared" si="118"/>
        <v>Lo Presti R.</v>
      </c>
      <c r="AD152" s="121"/>
      <c r="AE152" s="122"/>
      <c r="AF152" s="123" t="str">
        <f>B137</f>
        <v> Trimboli</v>
      </c>
    </row>
    <row r="153" spans="1:32" ht="13.5" thickBot="1">
      <c r="A153" s="44">
        <f>C153*1000+J153*50+H153+0.9</f>
        <v>3000.9</v>
      </c>
      <c r="B153" s="45" t="str">
        <f>Player!A8</f>
        <v>Cortese</v>
      </c>
      <c r="C153" s="46">
        <f>3*E153+F153</f>
        <v>3</v>
      </c>
      <c r="D153" s="47">
        <f>SUM(E153:G153)</f>
        <v>3</v>
      </c>
      <c r="E153" s="47">
        <f>SUM(F159+F161+F163)</f>
        <v>0</v>
      </c>
      <c r="F153" s="48">
        <f>SUM(G159+G161+G163)</f>
        <v>3</v>
      </c>
      <c r="G153" s="48">
        <f>SUM(H159+H161+H163)</f>
        <v>0</v>
      </c>
      <c r="H153" s="48">
        <f>SUM(D159+D161+D163)</f>
        <v>0</v>
      </c>
      <c r="I153" s="47">
        <f>SUM(E159+E161+E163)</f>
        <v>0</v>
      </c>
      <c r="J153" s="49">
        <f>H153-I153</f>
        <v>0</v>
      </c>
      <c r="K153" s="50" t="s">
        <v>49</v>
      </c>
      <c r="L153" s="51" t="str">
        <f>IF(SUM(A153:A156)=12003,K153,VLOOKUP(LARGE($A$5:$A$8,1),A153:B156,2,FALSE))</f>
        <v>8A</v>
      </c>
      <c r="N153" s="1">
        <v>11</v>
      </c>
      <c r="O153" s="207" t="s">
        <v>79</v>
      </c>
      <c r="P153" s="208"/>
      <c r="Q153" s="208"/>
      <c r="R153" s="208"/>
      <c r="S153" s="208"/>
      <c r="T153" s="208"/>
      <c r="U153" s="209"/>
      <c r="V153" s="29"/>
      <c r="W153" s="102">
        <f t="shared" si="116"/>
      </c>
      <c r="X153" s="108">
        <f t="shared" si="117"/>
        <v>4.07</v>
      </c>
      <c r="Y153" s="109">
        <v>4</v>
      </c>
      <c r="Z153" s="109">
        <v>7</v>
      </c>
      <c r="AA153" s="110" t="s">
        <v>77</v>
      </c>
      <c r="AB153" s="111" t="str">
        <f t="shared" si="118"/>
        <v>Cortese</v>
      </c>
      <c r="AC153" s="112" t="str">
        <f t="shared" si="118"/>
        <v>Cannavò</v>
      </c>
      <c r="AD153" s="113"/>
      <c r="AE153" s="114"/>
      <c r="AF153" s="115" t="str">
        <f>B135</f>
        <v>Sciacca</v>
      </c>
    </row>
    <row r="154" spans="1:32" ht="13.5" thickBot="1">
      <c r="A154" s="44">
        <f>C154*1000+J154*50+H154+0.8</f>
        <v>3000.8</v>
      </c>
      <c r="B154" s="52" t="str">
        <f>Player!A11</f>
        <v>Mandanici</v>
      </c>
      <c r="C154" s="53">
        <f>3*E154+F154</f>
        <v>3</v>
      </c>
      <c r="D154" s="54">
        <f>SUM(E154:G154)</f>
        <v>3</v>
      </c>
      <c r="E154" s="54">
        <f>SUM(H159+F162+F164)</f>
        <v>0</v>
      </c>
      <c r="F154" s="55">
        <f>SUM(G159+G162+G164)</f>
        <v>3</v>
      </c>
      <c r="G154" s="55">
        <f>SUM(F159+H162+H164)</f>
        <v>0</v>
      </c>
      <c r="H154" s="55">
        <f>SUM(E159+D162+D164)</f>
        <v>0</v>
      </c>
      <c r="I154" s="55">
        <f>SUM(D159+E162+E164)</f>
        <v>0</v>
      </c>
      <c r="J154" s="56">
        <f>H154-I154</f>
        <v>0</v>
      </c>
      <c r="K154" s="50" t="s">
        <v>50</v>
      </c>
      <c r="L154" s="51" t="str">
        <f>IF(SUM(A153:A156)=12003,K154,VLOOKUP(LARGE($A$5:$A$8,2),A153:B156,2,FALSE))</f>
        <v>8B</v>
      </c>
      <c r="N154" s="22" t="s">
        <v>80</v>
      </c>
      <c r="O154" s="3" t="s">
        <v>81</v>
      </c>
      <c r="P154" s="3" t="s">
        <v>82</v>
      </c>
      <c r="Q154" s="4" t="s">
        <v>83</v>
      </c>
      <c r="R154" s="4" t="s">
        <v>84</v>
      </c>
      <c r="S154" s="5" t="s">
        <v>85</v>
      </c>
      <c r="T154" s="5"/>
      <c r="U154" s="3" t="s">
        <v>24</v>
      </c>
      <c r="V154" s="21"/>
      <c r="W154" s="102">
        <f t="shared" si="116"/>
      </c>
      <c r="X154" s="116">
        <f t="shared" si="117"/>
        <v>4.08</v>
      </c>
      <c r="Y154" s="117">
        <v>4</v>
      </c>
      <c r="Z154" s="117">
        <v>8</v>
      </c>
      <c r="AA154" s="118" t="s">
        <v>77</v>
      </c>
      <c r="AB154" s="119" t="str">
        <f t="shared" si="118"/>
        <v>Mandanici</v>
      </c>
      <c r="AC154" s="120" t="str">
        <f t="shared" si="118"/>
        <v>Lo Presti R.</v>
      </c>
      <c r="AD154" s="121"/>
      <c r="AE154" s="122"/>
      <c r="AF154" s="123" t="str">
        <f>B136</f>
        <v>Squaddara F.</v>
      </c>
    </row>
    <row r="155" spans="1:32" ht="12.75">
      <c r="A155" s="44">
        <f>C155*1000+J155*50+H155+0.7</f>
        <v>3000.7</v>
      </c>
      <c r="B155" s="52" t="str">
        <f>Player!A26</f>
        <v>Cannavò</v>
      </c>
      <c r="C155" s="53">
        <f>3*E155+F155</f>
        <v>3</v>
      </c>
      <c r="D155" s="54">
        <f>SUM(E155:G155)</f>
        <v>3</v>
      </c>
      <c r="E155" s="54">
        <f>SUM(F160+H161+H164)</f>
        <v>0</v>
      </c>
      <c r="F155" s="55">
        <f>SUM(G160+G161+G164)</f>
        <v>3</v>
      </c>
      <c r="G155" s="55">
        <f>SUM(H160+F161+F164)</f>
        <v>0</v>
      </c>
      <c r="H155" s="55">
        <f>SUM(D160+E161+E164)</f>
        <v>0</v>
      </c>
      <c r="I155" s="55">
        <f>SUM(E160+D161+D164)</f>
        <v>0</v>
      </c>
      <c r="J155" s="56">
        <f>H155-I155</f>
        <v>0</v>
      </c>
      <c r="K155" s="50" t="s">
        <v>51</v>
      </c>
      <c r="L155" s="51" t="str">
        <f>IF(SUM(A153:A156)=12003,K155,VLOOKUP(LARGE($A$5:$A$8,3),A153:B156,2,FALSE))</f>
        <v>8C</v>
      </c>
      <c r="N155" s="6">
        <f>N153+O155/100</f>
        <v>11.01</v>
      </c>
      <c r="O155" s="7">
        <v>1</v>
      </c>
      <c r="P155" s="8" t="str">
        <f aca="true" t="shared" si="119" ref="P155:P166">_xlfn.IFERROR(VLOOKUP(N155,$X:$AF,4,FALSE),"-")</f>
        <v>Fin</v>
      </c>
      <c r="Q155" s="8">
        <f aca="true" t="shared" si="120" ref="Q155:Q166">_xlfn.IFERROR(VLOOKUP(N155,$X:$AF,5,FALSE),"-")</f>
      </c>
      <c r="R155" s="9">
        <f aca="true" t="shared" si="121" ref="R155:R166">_xlfn.IFERROR(VLOOKUP(N155,$X:$AF,6,FALSE),"-")</f>
      </c>
      <c r="S155" s="9">
        <f aca="true" t="shared" si="122" ref="S155:S166">_xlfn.IFERROR(VLOOKUP(N155,$X:$AF,7,FALSE),"-")</f>
        <v>0</v>
      </c>
      <c r="T155" s="9">
        <f aca="true" t="shared" si="123" ref="T155:T166">_xlfn.IFERROR(VLOOKUP(N155,$X:$AF,8,FALSE),"-")</f>
        <v>0</v>
      </c>
      <c r="U155" s="10">
        <f aca="true" t="shared" si="124" ref="U155:U166">_xlfn.IFERROR(VLOOKUP(N155,$X:$AF,9,FALSE),"-")</f>
        <v>0</v>
      </c>
      <c r="V155" s="92"/>
      <c r="W155" s="102">
        <f t="shared" si="116"/>
      </c>
      <c r="X155" s="108">
        <f t="shared" si="117"/>
        <v>6.07</v>
      </c>
      <c r="Y155" s="109">
        <v>6</v>
      </c>
      <c r="Z155" s="109">
        <v>7</v>
      </c>
      <c r="AA155" s="110" t="s">
        <v>77</v>
      </c>
      <c r="AB155" s="111" t="str">
        <f t="shared" si="118"/>
        <v>Cortese</v>
      </c>
      <c r="AC155" s="112" t="str">
        <f t="shared" si="118"/>
        <v>Lo Presti R.</v>
      </c>
      <c r="AD155" s="113"/>
      <c r="AE155" s="114"/>
      <c r="AF155" s="115" t="str">
        <f>B137</f>
        <v> Trimboli</v>
      </c>
    </row>
    <row r="156" spans="1:32" ht="13.5" thickBot="1">
      <c r="A156" s="44">
        <f>C156*1000+J156*50+H156+0.6</f>
        <v>3000.6</v>
      </c>
      <c r="B156" s="57" t="str">
        <f>Player!A29</f>
        <v>Lo Presti R.</v>
      </c>
      <c r="C156" s="58">
        <f>3*E156+F156</f>
        <v>3</v>
      </c>
      <c r="D156" s="59">
        <f>SUM(E156:G156)</f>
        <v>3</v>
      </c>
      <c r="E156" s="59">
        <f>SUM(H160+H162+H163)</f>
        <v>0</v>
      </c>
      <c r="F156" s="59">
        <f>SUM(G160+G162+G163)</f>
        <v>3</v>
      </c>
      <c r="G156" s="60">
        <f>SUM(F160+F162+F163)</f>
        <v>0</v>
      </c>
      <c r="H156" s="60">
        <f>SUM(E160+E162+E163)</f>
        <v>0</v>
      </c>
      <c r="I156" s="60">
        <f>SUM(D160+D162+D163)</f>
        <v>0</v>
      </c>
      <c r="J156" s="61">
        <f>H156-I156</f>
        <v>0</v>
      </c>
      <c r="K156" s="62" t="s">
        <v>64</v>
      </c>
      <c r="L156" s="63" t="str">
        <f>IF(SUM(A153:A156)=12003,K156,VLOOKUP(LARGE($A$5:$A$8,4),A153:B156,2,FALSE))</f>
        <v>8D</v>
      </c>
      <c r="N156" s="11">
        <f>N153+O156/100</f>
        <v>11.02</v>
      </c>
      <c r="O156" s="12">
        <v>2</v>
      </c>
      <c r="P156" s="13" t="str">
        <f t="shared" si="119"/>
        <v>FFin</v>
      </c>
      <c r="Q156" s="13">
        <f t="shared" si="120"/>
      </c>
      <c r="R156" s="13">
        <f t="shared" si="121"/>
        <v>0</v>
      </c>
      <c r="S156" s="13">
        <f t="shared" si="122"/>
        <v>0</v>
      </c>
      <c r="T156" s="13">
        <f t="shared" si="123"/>
        <v>0</v>
      </c>
      <c r="U156" s="14" t="str">
        <f t="shared" si="124"/>
        <v>-</v>
      </c>
      <c r="V156" s="21"/>
      <c r="W156" s="103">
        <f t="shared" si="116"/>
      </c>
      <c r="X156" s="116">
        <f t="shared" si="117"/>
        <v>6.08</v>
      </c>
      <c r="Y156" s="117">
        <v>6</v>
      </c>
      <c r="Z156" s="117">
        <v>8</v>
      </c>
      <c r="AA156" s="118" t="s">
        <v>77</v>
      </c>
      <c r="AB156" s="119" t="str">
        <f t="shared" si="118"/>
        <v>Mandanici</v>
      </c>
      <c r="AC156" s="120" t="str">
        <f t="shared" si="118"/>
        <v>Cannavò</v>
      </c>
      <c r="AD156" s="121"/>
      <c r="AE156" s="122"/>
      <c r="AF156" s="123" t="str">
        <f>B136</f>
        <v>Squaddara F.</v>
      </c>
    </row>
    <row r="157" spans="1:32" ht="13.5" thickBot="1">
      <c r="A157" s="64"/>
      <c r="B157" s="65"/>
      <c r="C157" s="66"/>
      <c r="D157" s="66"/>
      <c r="E157" s="66"/>
      <c r="F157" s="67"/>
      <c r="G157" s="67"/>
      <c r="H157" s="68"/>
      <c r="I157" s="66"/>
      <c r="J157" s="66"/>
      <c r="K157" s="69"/>
      <c r="L157" s="70"/>
      <c r="N157" s="11">
        <f>N153+O157/100</f>
        <v>11.03</v>
      </c>
      <c r="O157" s="12">
        <v>3</v>
      </c>
      <c r="P157" s="13" t="str">
        <f t="shared" si="119"/>
        <v>-</v>
      </c>
      <c r="Q157" s="13" t="str">
        <f t="shared" si="120"/>
        <v>-</v>
      </c>
      <c r="R157" s="13" t="str">
        <f t="shared" si="121"/>
        <v>-</v>
      </c>
      <c r="S157" s="13" t="str">
        <f t="shared" si="122"/>
        <v>-</v>
      </c>
      <c r="T157" s="13" t="str">
        <f t="shared" si="123"/>
        <v>-</v>
      </c>
      <c r="U157" s="14" t="str">
        <f t="shared" si="124"/>
        <v>-</v>
      </c>
      <c r="V157" s="21"/>
      <c r="W157" s="71"/>
      <c r="X157" s="131"/>
      <c r="Z157" s="125"/>
      <c r="AA157" s="125"/>
      <c r="AB157" s="135"/>
      <c r="AC157" s="135"/>
      <c r="AD157" s="127"/>
      <c r="AE157" s="127"/>
      <c r="AF157" s="127"/>
    </row>
    <row r="158" spans="1:32" ht="13.5" thickBot="1">
      <c r="A158" s="72" t="s">
        <v>74</v>
      </c>
      <c r="B158" s="73" t="s">
        <v>74</v>
      </c>
      <c r="C158" s="169"/>
      <c r="D158" s="191" t="s">
        <v>11</v>
      </c>
      <c r="E158" s="192"/>
      <c r="F158" s="34"/>
      <c r="G158" s="75"/>
      <c r="H158" s="34"/>
      <c r="I158" s="191" t="s">
        <v>24</v>
      </c>
      <c r="J158" s="193"/>
      <c r="K158" s="191" t="s">
        <v>100</v>
      </c>
      <c r="L158" s="192"/>
      <c r="N158" s="11">
        <f>N153+O158/100</f>
        <v>11.04</v>
      </c>
      <c r="O158" s="12">
        <v>4</v>
      </c>
      <c r="P158" s="13" t="str">
        <f t="shared" si="119"/>
        <v>-</v>
      </c>
      <c r="Q158" s="13" t="str">
        <f t="shared" si="120"/>
        <v>-</v>
      </c>
      <c r="R158" s="13" t="str">
        <f t="shared" si="121"/>
        <v>-</v>
      </c>
      <c r="S158" s="13" t="str">
        <f t="shared" si="122"/>
        <v>-</v>
      </c>
      <c r="T158" s="13" t="str">
        <f t="shared" si="123"/>
        <v>-</v>
      </c>
      <c r="U158" s="14" t="str">
        <f t="shared" si="124"/>
        <v>-</v>
      </c>
      <c r="V158" s="21"/>
      <c r="W158" s="21"/>
      <c r="Z158" s="132"/>
      <c r="AA158" s="132"/>
      <c r="AB158" s="136"/>
      <c r="AC158" s="136"/>
      <c r="AD158" s="132"/>
      <c r="AE158" s="132"/>
      <c r="AF158" s="132"/>
    </row>
    <row r="159" spans="1:32" ht="12.75">
      <c r="A159" s="76" t="str">
        <f>B153</f>
        <v>Cortese</v>
      </c>
      <c r="B159" s="77" t="str">
        <f>B154</f>
        <v>Mandanici</v>
      </c>
      <c r="C159" s="78"/>
      <c r="D159" s="79">
        <f>AD151</f>
        <v>0</v>
      </c>
      <c r="E159" s="80">
        <f>AE151</f>
        <v>0</v>
      </c>
      <c r="F159" s="81">
        <f aca="true" t="shared" si="125" ref="F159:F164">IF(D159&gt;E159,1,0)</f>
        <v>0</v>
      </c>
      <c r="G159" s="81">
        <f aca="true" t="shared" si="126" ref="G159:G164">IF(D159=E159,1,0)</f>
        <v>1</v>
      </c>
      <c r="H159" s="81">
        <f aca="true" t="shared" si="127" ref="H159:H164">IF(D159&lt;E159,1,0)</f>
        <v>0</v>
      </c>
      <c r="I159" s="189" t="str">
        <f aca="true" t="shared" si="128" ref="I159:I164">AF151</f>
        <v>Gissara C.</v>
      </c>
      <c r="J159" s="190"/>
      <c r="K159" s="200"/>
      <c r="L159" s="201"/>
      <c r="N159" s="11">
        <f>N153+O159/100</f>
        <v>11.05</v>
      </c>
      <c r="O159" s="12">
        <v>5</v>
      </c>
      <c r="P159" s="13" t="str">
        <f t="shared" si="119"/>
        <v>-</v>
      </c>
      <c r="Q159" s="13" t="str">
        <f t="shared" si="120"/>
        <v>-</v>
      </c>
      <c r="R159" s="13" t="str">
        <f t="shared" si="121"/>
        <v>-</v>
      </c>
      <c r="S159" s="13" t="str">
        <f t="shared" si="122"/>
        <v>-</v>
      </c>
      <c r="T159" s="13" t="str">
        <f t="shared" si="123"/>
        <v>-</v>
      </c>
      <c r="U159" s="14" t="str">
        <f t="shared" si="124"/>
        <v>-</v>
      </c>
      <c r="V159" s="21"/>
      <c r="W159" s="21"/>
      <c r="Z159" s="134"/>
      <c r="AA159" s="134"/>
      <c r="AB159" s="134"/>
      <c r="AC159" s="134"/>
      <c r="AD159" s="134"/>
      <c r="AE159" s="134"/>
      <c r="AF159" s="134"/>
    </row>
    <row r="160" spans="1:32" ht="13.5" thickBot="1">
      <c r="A160" s="82" t="str">
        <f>B155</f>
        <v>Cannavò</v>
      </c>
      <c r="B160" s="83" t="str">
        <f>B156</f>
        <v>Lo Presti R.</v>
      </c>
      <c r="C160" s="84"/>
      <c r="D160" s="58">
        <f>AD152</f>
        <v>0</v>
      </c>
      <c r="E160" s="85">
        <f>AE152</f>
        <v>0</v>
      </c>
      <c r="F160" s="81">
        <f t="shared" si="125"/>
        <v>0</v>
      </c>
      <c r="G160" s="81">
        <f t="shared" si="126"/>
        <v>1</v>
      </c>
      <c r="H160" s="81">
        <f t="shared" si="127"/>
        <v>0</v>
      </c>
      <c r="I160" s="187" t="str">
        <f t="shared" si="128"/>
        <v> Trimboli</v>
      </c>
      <c r="J160" s="188"/>
      <c r="K160" s="200"/>
      <c r="L160" s="201"/>
      <c r="N160" s="11">
        <f>N153+O160/100</f>
        <v>11.06</v>
      </c>
      <c r="O160" s="12">
        <v>6</v>
      </c>
      <c r="P160" s="13" t="str">
        <f t="shared" si="119"/>
        <v>-</v>
      </c>
      <c r="Q160" s="13" t="str">
        <f t="shared" si="120"/>
        <v>-</v>
      </c>
      <c r="R160" s="13" t="str">
        <f t="shared" si="121"/>
        <v>-</v>
      </c>
      <c r="S160" s="13" t="str">
        <f t="shared" si="122"/>
        <v>-</v>
      </c>
      <c r="T160" s="13" t="str">
        <f t="shared" si="123"/>
        <v>-</v>
      </c>
      <c r="U160" s="14" t="str">
        <f t="shared" si="124"/>
        <v>-</v>
      </c>
      <c r="V160" s="21"/>
      <c r="W160" s="21"/>
      <c r="Z160" s="137"/>
      <c r="AA160" s="137"/>
      <c r="AB160" s="138"/>
      <c r="AC160" s="138"/>
      <c r="AD160" s="127"/>
      <c r="AE160" s="127"/>
      <c r="AF160" s="137"/>
    </row>
    <row r="161" spans="1:32" ht="12.75">
      <c r="A161" s="86" t="str">
        <f>B153</f>
        <v>Cortese</v>
      </c>
      <c r="B161" s="87" t="str">
        <f>B155</f>
        <v>Cannavò</v>
      </c>
      <c r="C161" s="78"/>
      <c r="D161" s="79">
        <f>AD156</f>
        <v>0</v>
      </c>
      <c r="E161" s="80">
        <f>AE156</f>
        <v>0</v>
      </c>
      <c r="F161" s="81">
        <f t="shared" si="125"/>
        <v>0</v>
      </c>
      <c r="G161" s="81">
        <f t="shared" si="126"/>
        <v>1</v>
      </c>
      <c r="H161" s="81">
        <f t="shared" si="127"/>
        <v>0</v>
      </c>
      <c r="I161" s="194" t="str">
        <f t="shared" si="128"/>
        <v>Sciacca</v>
      </c>
      <c r="J161" s="195"/>
      <c r="K161" s="200"/>
      <c r="L161" s="201"/>
      <c r="N161" s="11">
        <f>N153+O161/100</f>
        <v>11.07</v>
      </c>
      <c r="O161" s="15">
        <v>7</v>
      </c>
      <c r="P161" s="13" t="str">
        <f t="shared" si="119"/>
        <v>-</v>
      </c>
      <c r="Q161" s="13" t="str">
        <f t="shared" si="120"/>
        <v>-</v>
      </c>
      <c r="R161" s="13" t="str">
        <f t="shared" si="121"/>
        <v>-</v>
      </c>
      <c r="S161" s="13" t="str">
        <f t="shared" si="122"/>
        <v>-</v>
      </c>
      <c r="T161" s="13" t="str">
        <f t="shared" si="123"/>
        <v>-</v>
      </c>
      <c r="U161" s="14" t="str">
        <f t="shared" si="124"/>
        <v>-</v>
      </c>
      <c r="V161" s="92"/>
      <c r="W161" s="21"/>
      <c r="Z161" s="125"/>
      <c r="AA161" s="125"/>
      <c r="AB161" s="135"/>
      <c r="AC161" s="135"/>
      <c r="AD161" s="127"/>
      <c r="AE161" s="127"/>
      <c r="AF161" s="127"/>
    </row>
    <row r="162" spans="1:32" ht="13.5" thickBot="1">
      <c r="A162" s="82" t="str">
        <f>B154</f>
        <v>Mandanici</v>
      </c>
      <c r="B162" s="83" t="str">
        <f>B156</f>
        <v>Lo Presti R.</v>
      </c>
      <c r="C162" s="84"/>
      <c r="D162" s="58">
        <f>AD157</f>
        <v>0</v>
      </c>
      <c r="E162" s="85">
        <f>AE157</f>
        <v>0</v>
      </c>
      <c r="F162" s="81">
        <f t="shared" si="125"/>
        <v>0</v>
      </c>
      <c r="G162" s="81">
        <f t="shared" si="126"/>
        <v>1</v>
      </c>
      <c r="H162" s="81">
        <f t="shared" si="127"/>
        <v>0</v>
      </c>
      <c r="I162" s="187" t="str">
        <f t="shared" si="128"/>
        <v>Squaddara F.</v>
      </c>
      <c r="J162" s="188"/>
      <c r="K162" s="200"/>
      <c r="L162" s="201"/>
      <c r="N162" s="11">
        <f>N153+O162/100</f>
        <v>11.08</v>
      </c>
      <c r="O162" s="12">
        <v>8</v>
      </c>
      <c r="P162" s="13" t="str">
        <f t="shared" si="119"/>
        <v>-</v>
      </c>
      <c r="Q162" s="13" t="str">
        <f t="shared" si="120"/>
        <v>-</v>
      </c>
      <c r="R162" s="13" t="str">
        <f t="shared" si="121"/>
        <v>-</v>
      </c>
      <c r="S162" s="13" t="str">
        <f t="shared" si="122"/>
        <v>-</v>
      </c>
      <c r="T162" s="13" t="str">
        <f t="shared" si="123"/>
        <v>-</v>
      </c>
      <c r="U162" s="14" t="str">
        <f t="shared" si="124"/>
        <v>-</v>
      </c>
      <c r="V162" s="21"/>
      <c r="W162" s="21"/>
      <c r="Z162" s="125"/>
      <c r="AA162" s="125"/>
      <c r="AB162" s="135"/>
      <c r="AC162" s="135"/>
      <c r="AD162" s="127"/>
      <c r="AE162" s="127"/>
      <c r="AF162" s="127"/>
    </row>
    <row r="163" spans="1:31" ht="12.75">
      <c r="A163" s="86" t="str">
        <f>B153</f>
        <v>Cortese</v>
      </c>
      <c r="B163" s="87" t="str">
        <f>B156</f>
        <v>Lo Presti R.</v>
      </c>
      <c r="C163" s="78"/>
      <c r="D163" s="79">
        <f>AD161</f>
        <v>0</v>
      </c>
      <c r="E163" s="80">
        <f>AE161</f>
        <v>0</v>
      </c>
      <c r="F163" s="81">
        <f t="shared" si="125"/>
        <v>0</v>
      </c>
      <c r="G163" s="81">
        <f t="shared" si="126"/>
        <v>1</v>
      </c>
      <c r="H163" s="81">
        <f t="shared" si="127"/>
        <v>0</v>
      </c>
      <c r="I163" s="194" t="str">
        <f t="shared" si="128"/>
        <v> Trimboli</v>
      </c>
      <c r="J163" s="195"/>
      <c r="K163" s="200"/>
      <c r="L163" s="201"/>
      <c r="N163" s="11">
        <f>N153+O163/100</f>
        <v>11.09</v>
      </c>
      <c r="O163" s="12">
        <v>9</v>
      </c>
      <c r="P163" s="13" t="str">
        <f t="shared" si="119"/>
        <v>-</v>
      </c>
      <c r="Q163" s="13" t="str">
        <f t="shared" si="120"/>
        <v>-</v>
      </c>
      <c r="R163" s="13" t="str">
        <f t="shared" si="121"/>
        <v>-</v>
      </c>
      <c r="S163" s="13" t="str">
        <f t="shared" si="122"/>
        <v>-</v>
      </c>
      <c r="T163" s="13" t="str">
        <f t="shared" si="123"/>
        <v>-</v>
      </c>
      <c r="U163" s="14" t="str">
        <f t="shared" si="124"/>
        <v>-</v>
      </c>
      <c r="V163" s="21"/>
      <c r="W163" s="21"/>
      <c r="Z163" s="128"/>
      <c r="AA163" s="128"/>
      <c r="AB163" s="141"/>
      <c r="AC163" s="141"/>
      <c r="AD163" s="142"/>
      <c r="AE163" s="142"/>
    </row>
    <row r="164" spans="1:31" ht="13.5" thickBot="1">
      <c r="A164" s="82" t="str">
        <f>B154</f>
        <v>Mandanici</v>
      </c>
      <c r="B164" s="83" t="str">
        <f>B155</f>
        <v>Cannavò</v>
      </c>
      <c r="C164" s="84"/>
      <c r="D164" s="58">
        <f>AD162</f>
        <v>0</v>
      </c>
      <c r="E164" s="85">
        <f>AE162</f>
        <v>0</v>
      </c>
      <c r="F164" s="81">
        <f t="shared" si="125"/>
        <v>0</v>
      </c>
      <c r="G164" s="81">
        <f t="shared" si="126"/>
        <v>1</v>
      </c>
      <c r="H164" s="81">
        <f t="shared" si="127"/>
        <v>0</v>
      </c>
      <c r="I164" s="187" t="str">
        <f t="shared" si="128"/>
        <v>Squaddara F.</v>
      </c>
      <c r="J164" s="188"/>
      <c r="K164" s="202"/>
      <c r="L164" s="203"/>
      <c r="N164" s="11">
        <f>N153+O164/100</f>
        <v>11.1</v>
      </c>
      <c r="O164" s="12">
        <v>10</v>
      </c>
      <c r="P164" s="13" t="str">
        <f t="shared" si="119"/>
        <v>-</v>
      </c>
      <c r="Q164" s="13" t="str">
        <f t="shared" si="120"/>
        <v>-</v>
      </c>
      <c r="R164" s="13" t="str">
        <f t="shared" si="121"/>
        <v>-</v>
      </c>
      <c r="S164" s="13" t="str">
        <f t="shared" si="122"/>
        <v>-</v>
      </c>
      <c r="T164" s="13" t="str">
        <f t="shared" si="123"/>
        <v>-</v>
      </c>
      <c r="U164" s="14" t="str">
        <f t="shared" si="124"/>
        <v>-</v>
      </c>
      <c r="V164" s="21"/>
      <c r="W164" s="21"/>
      <c r="Z164" s="128"/>
      <c r="AA164" s="128"/>
      <c r="AB164" s="141"/>
      <c r="AC164" s="141"/>
      <c r="AD164" s="142"/>
      <c r="AE164" s="142"/>
    </row>
    <row r="165" spans="1:31" ht="13.5" thickBot="1">
      <c r="A165" s="89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1"/>
      <c r="N165" s="11">
        <f>N153+O165/100</f>
        <v>11.11</v>
      </c>
      <c r="O165" s="15">
        <v>11</v>
      </c>
      <c r="P165" s="13" t="str">
        <f t="shared" si="119"/>
        <v>-</v>
      </c>
      <c r="Q165" s="13" t="str">
        <f t="shared" si="120"/>
        <v>-</v>
      </c>
      <c r="R165" s="13" t="str">
        <f t="shared" si="121"/>
        <v>-</v>
      </c>
      <c r="S165" s="13" t="str">
        <f t="shared" si="122"/>
        <v>-</v>
      </c>
      <c r="T165" s="13" t="str">
        <f t="shared" si="123"/>
        <v>-</v>
      </c>
      <c r="U165" s="14" t="str">
        <f t="shared" si="124"/>
        <v>-</v>
      </c>
      <c r="V165" s="21"/>
      <c r="W165" s="21"/>
      <c r="Z165" s="128"/>
      <c r="AA165" s="128"/>
      <c r="AB165" s="141"/>
      <c r="AC165" s="141"/>
      <c r="AD165" s="142"/>
      <c r="AE165" s="142"/>
    </row>
    <row r="166" spans="14:32" ht="13.5" thickBot="1">
      <c r="N166" s="16">
        <f>N153+O166/100</f>
        <v>11.12</v>
      </c>
      <c r="O166" s="17">
        <v>12</v>
      </c>
      <c r="P166" s="18" t="str">
        <f t="shared" si="119"/>
        <v>-</v>
      </c>
      <c r="Q166" s="18" t="str">
        <f t="shared" si="120"/>
        <v>-</v>
      </c>
      <c r="R166" s="18" t="str">
        <f t="shared" si="121"/>
        <v>-</v>
      </c>
      <c r="S166" s="18" t="str">
        <f t="shared" si="122"/>
        <v>-</v>
      </c>
      <c r="T166" s="18" t="str">
        <f t="shared" si="123"/>
        <v>-</v>
      </c>
      <c r="U166" s="19" t="str">
        <f t="shared" si="124"/>
        <v>-</v>
      </c>
      <c r="V166" s="21"/>
      <c r="W166" s="21"/>
      <c r="Y166" s="131"/>
      <c r="Z166" s="125"/>
      <c r="AA166" s="125"/>
      <c r="AB166" s="132"/>
      <c r="AC166" s="132"/>
      <c r="AD166" s="133"/>
      <c r="AE166" s="133"/>
      <c r="AF166" s="132"/>
    </row>
    <row r="167" spans="14:32" ht="13.5" thickBot="1">
      <c r="N167" s="20"/>
      <c r="Q167" s="21"/>
      <c r="R167" s="21"/>
      <c r="V167" s="21"/>
      <c r="W167" s="21"/>
      <c r="Z167" s="134"/>
      <c r="AA167" s="134"/>
      <c r="AB167" s="134"/>
      <c r="AC167" s="134"/>
      <c r="AD167" s="134"/>
      <c r="AE167" s="134"/>
      <c r="AF167" s="134"/>
    </row>
    <row r="168" spans="1:32" ht="13.5" thickBot="1">
      <c r="A168" s="26" t="s">
        <v>65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8"/>
      <c r="N168" s="1">
        <v>12</v>
      </c>
      <c r="O168" s="207" t="s">
        <v>79</v>
      </c>
      <c r="P168" s="208"/>
      <c r="Q168" s="208"/>
      <c r="R168" s="208"/>
      <c r="S168" s="208"/>
      <c r="T168" s="208"/>
      <c r="U168" s="209"/>
      <c r="V168" s="21"/>
      <c r="W168" s="101" t="str">
        <f>IF(COUNTIF(X:X,X168)&gt;1,"X","")</f>
        <v>X</v>
      </c>
      <c r="X168" s="105"/>
      <c r="Y168" s="105"/>
      <c r="Z168" s="197" t="str">
        <f>"PARTITE "&amp;A168</f>
        <v>PARTITE GIRONE 9</v>
      </c>
      <c r="AA168" s="198"/>
      <c r="AB168" s="198"/>
      <c r="AC168" s="198"/>
      <c r="AD168" s="198"/>
      <c r="AE168" s="198"/>
      <c r="AF168" s="199"/>
    </row>
    <row r="169" spans="1:32" ht="13.5" thickBot="1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/>
      <c r="N169" s="22" t="s">
        <v>80</v>
      </c>
      <c r="O169" s="3" t="s">
        <v>81</v>
      </c>
      <c r="P169" s="3" t="s">
        <v>82</v>
      </c>
      <c r="Q169" s="4" t="s">
        <v>83</v>
      </c>
      <c r="R169" s="4" t="s">
        <v>84</v>
      </c>
      <c r="S169" s="5" t="s">
        <v>85</v>
      </c>
      <c r="T169" s="5"/>
      <c r="U169" s="3" t="s">
        <v>24</v>
      </c>
      <c r="V169" s="21"/>
      <c r="W169" s="102"/>
      <c r="X169" s="106" t="s">
        <v>80</v>
      </c>
      <c r="Y169" s="106" t="s">
        <v>78</v>
      </c>
      <c r="Z169" s="106" t="s">
        <v>23</v>
      </c>
      <c r="AA169" s="106" t="s">
        <v>35</v>
      </c>
      <c r="AB169" s="107" t="s">
        <v>74</v>
      </c>
      <c r="AC169" s="107" t="s">
        <v>74</v>
      </c>
      <c r="AD169" s="205" t="s">
        <v>11</v>
      </c>
      <c r="AE169" s="206"/>
      <c r="AF169" s="106" t="s">
        <v>24</v>
      </c>
    </row>
    <row r="170" spans="1:32" ht="13.5" thickBot="1">
      <c r="A170" s="33"/>
      <c r="B170" s="34"/>
      <c r="C170" s="35"/>
      <c r="D170" s="35"/>
      <c r="E170" s="35"/>
      <c r="F170" s="35"/>
      <c r="G170" s="36"/>
      <c r="H170" s="36"/>
      <c r="I170" s="35"/>
      <c r="J170" s="35"/>
      <c r="K170" s="35"/>
      <c r="L170" s="37"/>
      <c r="N170" s="6">
        <f>N168+O170/100</f>
        <v>12.01</v>
      </c>
      <c r="O170" s="7">
        <v>1</v>
      </c>
      <c r="P170" s="8" t="str">
        <f aca="true" t="shared" si="129" ref="P170:P181">_xlfn.IFERROR(VLOOKUP(N170,$X:$AF,4,FALSE),"-")</f>
        <v>-</v>
      </c>
      <c r="Q170" s="8" t="str">
        <f aca="true" t="shared" si="130" ref="Q170:Q181">_xlfn.IFERROR(VLOOKUP(N170,$X:$AF,5,FALSE),"-")</f>
        <v>-</v>
      </c>
      <c r="R170" s="9" t="str">
        <f aca="true" t="shared" si="131" ref="R170:R181">_xlfn.IFERROR(VLOOKUP(N170,$X:$AF,6,FALSE),"-")</f>
        <v>-</v>
      </c>
      <c r="S170" s="9" t="str">
        <f aca="true" t="shared" si="132" ref="S170:S181">_xlfn.IFERROR(VLOOKUP(N170,$X:$AF,7,FALSE),"-")</f>
        <v>-</v>
      </c>
      <c r="T170" s="9" t="str">
        <f aca="true" t="shared" si="133" ref="T170:T181">_xlfn.IFERROR(VLOOKUP(N170,$X:$AF,8,FALSE),"-")</f>
        <v>-</v>
      </c>
      <c r="U170" s="10" t="str">
        <f aca="true" t="shared" si="134" ref="U170:U181">_xlfn.IFERROR(VLOOKUP(N170,$X:$AF,9,FALSE),"-")</f>
        <v>-</v>
      </c>
      <c r="V170" s="21"/>
      <c r="W170" s="102">
        <f aca="true" t="shared" si="135" ref="W170:W175">IF(COUNTIF(X$1:X$65536,X170)&gt;1,"X","")</f>
      </c>
      <c r="X170" s="108">
        <f aca="true" t="shared" si="136" ref="X170:X175">Y170+Z170/100</f>
        <v>1.09</v>
      </c>
      <c r="Y170" s="109">
        <v>1</v>
      </c>
      <c r="Z170" s="109">
        <v>9</v>
      </c>
      <c r="AA170" s="110" t="s">
        <v>86</v>
      </c>
      <c r="AB170" s="111" t="str">
        <f aca="true" t="shared" si="137" ref="AB170:AC175">A178</f>
        <v>Buttitta</v>
      </c>
      <c r="AC170" s="112" t="str">
        <f t="shared" si="137"/>
        <v>Natoli A.</v>
      </c>
      <c r="AD170" s="113"/>
      <c r="AE170" s="114"/>
      <c r="AF170" s="115" t="e">
        <f>#REF!</f>
        <v>#REF!</v>
      </c>
    </row>
    <row r="171" spans="1:32" ht="13.5" thickBot="1">
      <c r="A171" s="33"/>
      <c r="B171" s="38" t="s">
        <v>74</v>
      </c>
      <c r="C171" s="39" t="s">
        <v>1</v>
      </c>
      <c r="D171" s="40" t="s">
        <v>2</v>
      </c>
      <c r="E171" s="40" t="s">
        <v>3</v>
      </c>
      <c r="F171" s="41" t="s">
        <v>4</v>
      </c>
      <c r="G171" s="41" t="s">
        <v>5</v>
      </c>
      <c r="H171" s="41" t="s">
        <v>6</v>
      </c>
      <c r="I171" s="40" t="s">
        <v>7</v>
      </c>
      <c r="J171" s="42" t="s">
        <v>8</v>
      </c>
      <c r="K171" s="43"/>
      <c r="L171" s="38" t="s">
        <v>99</v>
      </c>
      <c r="N171" s="11">
        <f>N168+O171/100</f>
        <v>12.02</v>
      </c>
      <c r="O171" s="12">
        <v>2</v>
      </c>
      <c r="P171" s="13" t="str">
        <f t="shared" si="129"/>
        <v>-</v>
      </c>
      <c r="Q171" s="13" t="str">
        <f t="shared" si="130"/>
        <v>-</v>
      </c>
      <c r="R171" s="13" t="str">
        <f t="shared" si="131"/>
        <v>-</v>
      </c>
      <c r="S171" s="13" t="str">
        <f t="shared" si="132"/>
        <v>-</v>
      </c>
      <c r="T171" s="13" t="str">
        <f t="shared" si="133"/>
        <v>-</v>
      </c>
      <c r="U171" s="14" t="str">
        <f t="shared" si="134"/>
        <v>-</v>
      </c>
      <c r="V171" s="21"/>
      <c r="W171" s="102">
        <f t="shared" si="135"/>
      </c>
      <c r="X171" s="116">
        <f t="shared" si="136"/>
        <v>1.1</v>
      </c>
      <c r="Y171" s="117">
        <v>1</v>
      </c>
      <c r="Z171" s="117">
        <v>10</v>
      </c>
      <c r="AA171" s="118" t="s">
        <v>86</v>
      </c>
      <c r="AB171" s="119" t="str">
        <f t="shared" si="137"/>
        <v>Chiara</v>
      </c>
      <c r="AC171" s="120" t="str">
        <f t="shared" si="137"/>
        <v>Natoli R.</v>
      </c>
      <c r="AD171" s="121"/>
      <c r="AE171" s="122"/>
      <c r="AF171" s="123" t="e">
        <f>#REF!</f>
        <v>#REF!</v>
      </c>
    </row>
    <row r="172" spans="1:32" ht="12.75">
      <c r="A172" s="44">
        <f>C172*1000+J172*50+H172+0.9</f>
        <v>3000.9</v>
      </c>
      <c r="B172" s="45" t="str">
        <f>Player!A9</f>
        <v>Buttitta</v>
      </c>
      <c r="C172" s="46">
        <f>3*E172+F172</f>
        <v>3</v>
      </c>
      <c r="D172" s="47">
        <f>SUM(E172:G172)</f>
        <v>3</v>
      </c>
      <c r="E172" s="47">
        <f>SUM(F178+F180+F182)</f>
        <v>0</v>
      </c>
      <c r="F172" s="48">
        <f>SUM(G178+G180+G182)</f>
        <v>3</v>
      </c>
      <c r="G172" s="48">
        <f>SUM(H178+H180+H182)</f>
        <v>0</v>
      </c>
      <c r="H172" s="48">
        <f>SUM(D178+D180+D182)</f>
        <v>0</v>
      </c>
      <c r="I172" s="47">
        <f>SUM(E178+E180+E182)</f>
        <v>0</v>
      </c>
      <c r="J172" s="49">
        <f>H172-I172</f>
        <v>0</v>
      </c>
      <c r="K172" s="50" t="s">
        <v>66</v>
      </c>
      <c r="L172" s="51" t="str">
        <f>IF(SUM(A172:A175)=12003,K172,VLOOKUP(LARGE($A$5:$A$8,1),A172:B175,2,FALSE))</f>
        <v>9A</v>
      </c>
      <c r="N172" s="11">
        <f>N168+O172/100</f>
        <v>12.03</v>
      </c>
      <c r="O172" s="12">
        <v>3</v>
      </c>
      <c r="P172" s="13" t="str">
        <f t="shared" si="129"/>
        <v>-</v>
      </c>
      <c r="Q172" s="13" t="str">
        <f t="shared" si="130"/>
        <v>-</v>
      </c>
      <c r="R172" s="13" t="str">
        <f t="shared" si="131"/>
        <v>-</v>
      </c>
      <c r="S172" s="13" t="str">
        <f t="shared" si="132"/>
        <v>-</v>
      </c>
      <c r="T172" s="13" t="str">
        <f t="shared" si="133"/>
        <v>-</v>
      </c>
      <c r="U172" s="14" t="str">
        <f t="shared" si="134"/>
        <v>-</v>
      </c>
      <c r="V172" s="29"/>
      <c r="W172" s="102">
        <f t="shared" si="135"/>
      </c>
      <c r="X172" s="108">
        <f t="shared" si="136"/>
        <v>3.09</v>
      </c>
      <c r="Y172" s="109">
        <v>3</v>
      </c>
      <c r="Z172" s="109">
        <v>9</v>
      </c>
      <c r="AA172" s="110" t="s">
        <v>86</v>
      </c>
      <c r="AB172" s="111" t="str">
        <f t="shared" si="137"/>
        <v>Buttitta</v>
      </c>
      <c r="AC172" s="112" t="str">
        <f t="shared" si="137"/>
        <v>Chiara</v>
      </c>
      <c r="AD172" s="113"/>
      <c r="AE172" s="114"/>
      <c r="AF172" s="115" t="e">
        <f>#REF!</f>
        <v>#REF!</v>
      </c>
    </row>
    <row r="173" spans="1:32" ht="13.5" thickBot="1">
      <c r="A173" s="44">
        <f>C173*1000+J173*50+H173+0.8</f>
        <v>3000.8</v>
      </c>
      <c r="B173" s="52" t="str">
        <f>Player!A10</f>
        <v>Natoli A.</v>
      </c>
      <c r="C173" s="53">
        <f>3*E173+F173</f>
        <v>3</v>
      </c>
      <c r="D173" s="54">
        <f>SUM(E173:G173)</f>
        <v>3</v>
      </c>
      <c r="E173" s="54">
        <f>SUM(H178+F181+F183)</f>
        <v>0</v>
      </c>
      <c r="F173" s="55">
        <f>SUM(G178+G181+G183)</f>
        <v>3</v>
      </c>
      <c r="G173" s="55">
        <f>SUM(F178+H181+H183)</f>
        <v>0</v>
      </c>
      <c r="H173" s="55">
        <f>SUM(E178+D181+D183)</f>
        <v>0</v>
      </c>
      <c r="I173" s="55">
        <f>SUM(D178+E181+E183)</f>
        <v>0</v>
      </c>
      <c r="J173" s="56">
        <f>H173-I173</f>
        <v>0</v>
      </c>
      <c r="K173" s="50" t="s">
        <v>67</v>
      </c>
      <c r="L173" s="51" t="str">
        <f>IF(SUM(A172:A175)=12003,K173,VLOOKUP(LARGE($A$5:$A$8,2),A172:B175,2,FALSE))</f>
        <v>9B</v>
      </c>
      <c r="N173" s="11">
        <f>N168+O173/100</f>
        <v>12.04</v>
      </c>
      <c r="O173" s="12">
        <v>4</v>
      </c>
      <c r="P173" s="13" t="str">
        <f t="shared" si="129"/>
        <v>-</v>
      </c>
      <c r="Q173" s="13" t="str">
        <f t="shared" si="130"/>
        <v>-</v>
      </c>
      <c r="R173" s="13" t="str">
        <f t="shared" si="131"/>
        <v>-</v>
      </c>
      <c r="S173" s="13" t="str">
        <f t="shared" si="132"/>
        <v>-</v>
      </c>
      <c r="T173" s="13" t="str">
        <f t="shared" si="133"/>
        <v>-</v>
      </c>
      <c r="U173" s="14" t="str">
        <f t="shared" si="134"/>
        <v>-</v>
      </c>
      <c r="V173" s="21"/>
      <c r="W173" s="102">
        <f t="shared" si="135"/>
      </c>
      <c r="X173" s="116">
        <f t="shared" si="136"/>
        <v>3.1</v>
      </c>
      <c r="Y173" s="117">
        <v>3</v>
      </c>
      <c r="Z173" s="117">
        <v>10</v>
      </c>
      <c r="AA173" s="118" t="s">
        <v>86</v>
      </c>
      <c r="AB173" s="119" t="str">
        <f t="shared" si="137"/>
        <v>Natoli A.</v>
      </c>
      <c r="AC173" s="120" t="str">
        <f t="shared" si="137"/>
        <v>Natoli R.</v>
      </c>
      <c r="AD173" s="121"/>
      <c r="AE173" s="122"/>
      <c r="AF173" s="123" t="e">
        <f>#REF!</f>
        <v>#REF!</v>
      </c>
    </row>
    <row r="174" spans="1:32" ht="12.75">
      <c r="A174" s="44">
        <f>C174*1000+J174*50+H174+0.7</f>
        <v>3000.7</v>
      </c>
      <c r="B174" s="52" t="str">
        <f>Player!A27</f>
        <v>Chiara</v>
      </c>
      <c r="C174" s="53">
        <f>3*E174+F174</f>
        <v>3</v>
      </c>
      <c r="D174" s="54">
        <f>SUM(E174:G174)</f>
        <v>3</v>
      </c>
      <c r="E174" s="54">
        <f>SUM(F179+H180+H183)</f>
        <v>0</v>
      </c>
      <c r="F174" s="55">
        <f>SUM(G179+G180+G183)</f>
        <v>3</v>
      </c>
      <c r="G174" s="55">
        <f>SUM(H179+F180+F183)</f>
        <v>0</v>
      </c>
      <c r="H174" s="55">
        <f>SUM(D179+E180+E183)</f>
        <v>0</v>
      </c>
      <c r="I174" s="55">
        <f>SUM(E179+D180+D183)</f>
        <v>0</v>
      </c>
      <c r="J174" s="56">
        <f>H174-I174</f>
        <v>0</v>
      </c>
      <c r="K174" s="50" t="s">
        <v>68</v>
      </c>
      <c r="L174" s="51" t="str">
        <f>IF(SUM(A172:A175)=12003,K174,VLOOKUP(LARGE($A$5:$A$8,3),A172:B175,2,FALSE))</f>
        <v>9C</v>
      </c>
      <c r="N174" s="11">
        <f>N168+O174/100</f>
        <v>12.05</v>
      </c>
      <c r="O174" s="12">
        <v>5</v>
      </c>
      <c r="P174" s="13" t="str">
        <f t="shared" si="129"/>
        <v>-</v>
      </c>
      <c r="Q174" s="13" t="str">
        <f t="shared" si="130"/>
        <v>-</v>
      </c>
      <c r="R174" s="13" t="str">
        <f t="shared" si="131"/>
        <v>-</v>
      </c>
      <c r="S174" s="13" t="str">
        <f t="shared" si="132"/>
        <v>-</v>
      </c>
      <c r="T174" s="13" t="str">
        <f t="shared" si="133"/>
        <v>-</v>
      </c>
      <c r="U174" s="14" t="str">
        <f t="shared" si="134"/>
        <v>-</v>
      </c>
      <c r="V174" s="92"/>
      <c r="W174" s="102">
        <f t="shared" si="135"/>
      </c>
      <c r="X174" s="108">
        <f t="shared" si="136"/>
        <v>5.09</v>
      </c>
      <c r="Y174" s="109">
        <v>5</v>
      </c>
      <c r="Z174" s="109">
        <v>9</v>
      </c>
      <c r="AA174" s="110" t="s">
        <v>86</v>
      </c>
      <c r="AB174" s="111" t="str">
        <f t="shared" si="137"/>
        <v>Buttitta</v>
      </c>
      <c r="AC174" s="112" t="str">
        <f t="shared" si="137"/>
        <v>Natoli R.</v>
      </c>
      <c r="AD174" s="113"/>
      <c r="AE174" s="114"/>
      <c r="AF174" s="115" t="e">
        <f>#REF!</f>
        <v>#REF!</v>
      </c>
    </row>
    <row r="175" spans="1:32" ht="13.5" thickBot="1">
      <c r="A175" s="44">
        <f>C175*1000+J175*50+H175+0.6</f>
        <v>3000.6</v>
      </c>
      <c r="B175" s="57" t="str">
        <f>Player!A28</f>
        <v>Natoli R.</v>
      </c>
      <c r="C175" s="58">
        <f>3*E175+F175</f>
        <v>3</v>
      </c>
      <c r="D175" s="59">
        <f>SUM(E175:G175)</f>
        <v>3</v>
      </c>
      <c r="E175" s="59">
        <f>SUM(H179+H181+H182)</f>
        <v>0</v>
      </c>
      <c r="F175" s="59">
        <f>SUM(G179+G181+G182)</f>
        <v>3</v>
      </c>
      <c r="G175" s="60">
        <f>SUM(F179+F181+F182)</f>
        <v>0</v>
      </c>
      <c r="H175" s="60">
        <f>SUM(E179+E181+E182)</f>
        <v>0</v>
      </c>
      <c r="I175" s="60">
        <f>SUM(D179+D181+D182)</f>
        <v>0</v>
      </c>
      <c r="J175" s="61">
        <f>H175-I175</f>
        <v>0</v>
      </c>
      <c r="K175" s="62" t="s">
        <v>69</v>
      </c>
      <c r="L175" s="63" t="str">
        <f>IF(SUM(A172:A175)=12003,K175,VLOOKUP(LARGE($A$5:$A$8,4),A172:B175,2,FALSE))</f>
        <v>9D</v>
      </c>
      <c r="N175" s="11">
        <f>N168+O175/100</f>
        <v>12.06</v>
      </c>
      <c r="O175" s="12">
        <v>6</v>
      </c>
      <c r="P175" s="13" t="str">
        <f t="shared" si="129"/>
        <v>-</v>
      </c>
      <c r="Q175" s="13" t="str">
        <f t="shared" si="130"/>
        <v>-</v>
      </c>
      <c r="R175" s="13" t="str">
        <f t="shared" si="131"/>
        <v>-</v>
      </c>
      <c r="S175" s="13" t="str">
        <f t="shared" si="132"/>
        <v>-</v>
      </c>
      <c r="T175" s="13" t="str">
        <f t="shared" si="133"/>
        <v>-</v>
      </c>
      <c r="U175" s="14" t="str">
        <f t="shared" si="134"/>
        <v>-</v>
      </c>
      <c r="V175" s="21"/>
      <c r="W175" s="103">
        <f t="shared" si="135"/>
      </c>
      <c r="X175" s="116">
        <f t="shared" si="136"/>
        <v>5.1</v>
      </c>
      <c r="Y175" s="117">
        <v>5</v>
      </c>
      <c r="Z175" s="117">
        <v>10</v>
      </c>
      <c r="AA175" s="118" t="s">
        <v>86</v>
      </c>
      <c r="AB175" s="119" t="str">
        <f t="shared" si="137"/>
        <v>Natoli A.</v>
      </c>
      <c r="AC175" s="120" t="str">
        <f t="shared" si="137"/>
        <v>Chiara</v>
      </c>
      <c r="AD175" s="121"/>
      <c r="AE175" s="122"/>
      <c r="AF175" s="123" t="e">
        <f>#REF!</f>
        <v>#REF!</v>
      </c>
    </row>
    <row r="176" spans="1:32" ht="13.5" thickBot="1">
      <c r="A176" s="64"/>
      <c r="B176" s="65"/>
      <c r="C176" s="66"/>
      <c r="D176" s="66"/>
      <c r="E176" s="66"/>
      <c r="F176" s="67"/>
      <c r="G176" s="67"/>
      <c r="H176" s="68"/>
      <c r="I176" s="66"/>
      <c r="J176" s="66"/>
      <c r="K176" s="69"/>
      <c r="L176" s="70"/>
      <c r="N176" s="11">
        <f>N168+O176/100</f>
        <v>12.07</v>
      </c>
      <c r="O176" s="15">
        <v>7</v>
      </c>
      <c r="P176" s="13" t="str">
        <f t="shared" si="129"/>
        <v>-</v>
      </c>
      <c r="Q176" s="13" t="str">
        <f t="shared" si="130"/>
        <v>-</v>
      </c>
      <c r="R176" s="13" t="str">
        <f t="shared" si="131"/>
        <v>-</v>
      </c>
      <c r="S176" s="13" t="str">
        <f t="shared" si="132"/>
        <v>-</v>
      </c>
      <c r="T176" s="13" t="str">
        <f t="shared" si="133"/>
        <v>-</v>
      </c>
      <c r="U176" s="14" t="str">
        <f t="shared" si="134"/>
        <v>-</v>
      </c>
      <c r="V176" s="21"/>
      <c r="W176" s="71"/>
      <c r="X176" s="131"/>
      <c r="Z176" s="125"/>
      <c r="AA176" s="125"/>
      <c r="AB176" s="135"/>
      <c r="AC176" s="135"/>
      <c r="AD176" s="127"/>
      <c r="AE176" s="127"/>
      <c r="AF176" s="127"/>
    </row>
    <row r="177" spans="1:32" ht="13.5" thickBot="1">
      <c r="A177" s="72" t="s">
        <v>74</v>
      </c>
      <c r="B177" s="73" t="s">
        <v>74</v>
      </c>
      <c r="C177" s="169"/>
      <c r="D177" s="191" t="s">
        <v>11</v>
      </c>
      <c r="E177" s="192"/>
      <c r="F177" s="34"/>
      <c r="G177" s="75"/>
      <c r="H177" s="34"/>
      <c r="I177" s="191" t="s">
        <v>24</v>
      </c>
      <c r="J177" s="193"/>
      <c r="K177" s="191" t="s">
        <v>100</v>
      </c>
      <c r="L177" s="192"/>
      <c r="N177" s="11">
        <f>N168+O177/100</f>
        <v>12.08</v>
      </c>
      <c r="O177" s="12">
        <v>8</v>
      </c>
      <c r="P177" s="13" t="str">
        <f t="shared" si="129"/>
        <v>-</v>
      </c>
      <c r="Q177" s="13" t="str">
        <f t="shared" si="130"/>
        <v>-</v>
      </c>
      <c r="R177" s="13" t="str">
        <f t="shared" si="131"/>
        <v>-</v>
      </c>
      <c r="S177" s="13" t="str">
        <f t="shared" si="132"/>
        <v>-</v>
      </c>
      <c r="T177" s="13" t="str">
        <f t="shared" si="133"/>
        <v>-</v>
      </c>
      <c r="U177" s="14" t="str">
        <f t="shared" si="134"/>
        <v>-</v>
      </c>
      <c r="V177" s="21"/>
      <c r="W177" s="21"/>
      <c r="Z177" s="132"/>
      <c r="AA177" s="132"/>
      <c r="AB177" s="136"/>
      <c r="AC177" s="136"/>
      <c r="AD177" s="132"/>
      <c r="AE177" s="132"/>
      <c r="AF177" s="132"/>
    </row>
    <row r="178" spans="1:32" ht="12.75">
      <c r="A178" s="76" t="str">
        <f>B172</f>
        <v>Buttitta</v>
      </c>
      <c r="B178" s="77" t="str">
        <f>B173</f>
        <v>Natoli A.</v>
      </c>
      <c r="C178" s="78"/>
      <c r="D178" s="79">
        <f>AD170</f>
        <v>0</v>
      </c>
      <c r="E178" s="80">
        <f>AE170</f>
        <v>0</v>
      </c>
      <c r="F178" s="81">
        <f aca="true" t="shared" si="138" ref="F178:F183">IF(D178&gt;E178,1,0)</f>
        <v>0</v>
      </c>
      <c r="G178" s="81">
        <f aca="true" t="shared" si="139" ref="G178:G183">IF(D178=E178,1,0)</f>
        <v>1</v>
      </c>
      <c r="H178" s="81">
        <f aca="true" t="shared" si="140" ref="H178:H183">IF(D178&lt;E178,1,0)</f>
        <v>0</v>
      </c>
      <c r="I178" s="189" t="e">
        <f aca="true" t="shared" si="141" ref="I178:I183">AF170</f>
        <v>#REF!</v>
      </c>
      <c r="J178" s="190"/>
      <c r="K178" s="200"/>
      <c r="L178" s="201"/>
      <c r="N178" s="11">
        <f>N168+O178/100</f>
        <v>12.09</v>
      </c>
      <c r="O178" s="12">
        <v>9</v>
      </c>
      <c r="P178" s="13" t="str">
        <f t="shared" si="129"/>
        <v>-</v>
      </c>
      <c r="Q178" s="13" t="str">
        <f t="shared" si="130"/>
        <v>-</v>
      </c>
      <c r="R178" s="13" t="str">
        <f t="shared" si="131"/>
        <v>-</v>
      </c>
      <c r="S178" s="13" t="str">
        <f t="shared" si="132"/>
        <v>-</v>
      </c>
      <c r="T178" s="13" t="str">
        <f t="shared" si="133"/>
        <v>-</v>
      </c>
      <c r="U178" s="14" t="str">
        <f t="shared" si="134"/>
        <v>-</v>
      </c>
      <c r="V178" s="21"/>
      <c r="W178" s="21"/>
      <c r="Z178" s="134"/>
      <c r="AA178" s="134"/>
      <c r="AB178" s="134"/>
      <c r="AC178" s="134"/>
      <c r="AD178" s="134"/>
      <c r="AE178" s="134"/>
      <c r="AF178" s="134"/>
    </row>
    <row r="179" spans="1:32" ht="13.5" thickBot="1">
      <c r="A179" s="82" t="str">
        <f>B174</f>
        <v>Chiara</v>
      </c>
      <c r="B179" s="83" t="str">
        <f>B175</f>
        <v>Natoli R.</v>
      </c>
      <c r="C179" s="84"/>
      <c r="D179" s="58">
        <f>AD171</f>
        <v>0</v>
      </c>
      <c r="E179" s="85">
        <f>AE171</f>
        <v>0</v>
      </c>
      <c r="F179" s="81">
        <f t="shared" si="138"/>
        <v>0</v>
      </c>
      <c r="G179" s="81">
        <f t="shared" si="139"/>
        <v>1</v>
      </c>
      <c r="H179" s="81">
        <f t="shared" si="140"/>
        <v>0</v>
      </c>
      <c r="I179" s="187" t="e">
        <f t="shared" si="141"/>
        <v>#REF!</v>
      </c>
      <c r="J179" s="188"/>
      <c r="K179" s="200"/>
      <c r="L179" s="201"/>
      <c r="N179" s="11">
        <f>N168+O179/100</f>
        <v>12.1</v>
      </c>
      <c r="O179" s="12">
        <v>10</v>
      </c>
      <c r="P179" s="13" t="str">
        <f t="shared" si="129"/>
        <v>-</v>
      </c>
      <c r="Q179" s="13" t="str">
        <f t="shared" si="130"/>
        <v>-</v>
      </c>
      <c r="R179" s="13" t="str">
        <f t="shared" si="131"/>
        <v>-</v>
      </c>
      <c r="S179" s="13" t="str">
        <f t="shared" si="132"/>
        <v>-</v>
      </c>
      <c r="T179" s="13" t="str">
        <f t="shared" si="133"/>
        <v>-</v>
      </c>
      <c r="U179" s="14" t="str">
        <f t="shared" si="134"/>
        <v>-</v>
      </c>
      <c r="V179" s="21"/>
      <c r="W179" s="21"/>
      <c r="Z179" s="137"/>
      <c r="AA179" s="137"/>
      <c r="AB179" s="138"/>
      <c r="AC179" s="138"/>
      <c r="AD179" s="127"/>
      <c r="AE179" s="127"/>
      <c r="AF179" s="137"/>
    </row>
    <row r="180" spans="1:32" ht="12.75">
      <c r="A180" s="86" t="str">
        <f>B172</f>
        <v>Buttitta</v>
      </c>
      <c r="B180" s="87" t="str">
        <f>B174</f>
        <v>Chiara</v>
      </c>
      <c r="C180" s="78"/>
      <c r="D180" s="79">
        <f>AD175</f>
        <v>0</v>
      </c>
      <c r="E180" s="80">
        <f>AE175</f>
        <v>0</v>
      </c>
      <c r="F180" s="81">
        <f t="shared" si="138"/>
        <v>0</v>
      </c>
      <c r="G180" s="81">
        <f t="shared" si="139"/>
        <v>1</v>
      </c>
      <c r="H180" s="81">
        <f t="shared" si="140"/>
        <v>0</v>
      </c>
      <c r="I180" s="194" t="e">
        <f t="shared" si="141"/>
        <v>#REF!</v>
      </c>
      <c r="J180" s="195"/>
      <c r="K180" s="200"/>
      <c r="L180" s="201"/>
      <c r="N180" s="11">
        <f>N168+O180/100</f>
        <v>12.11</v>
      </c>
      <c r="O180" s="15">
        <v>11</v>
      </c>
      <c r="P180" s="13" t="str">
        <f t="shared" si="129"/>
        <v>-</v>
      </c>
      <c r="Q180" s="13" t="str">
        <f t="shared" si="130"/>
        <v>-</v>
      </c>
      <c r="R180" s="13" t="str">
        <f t="shared" si="131"/>
        <v>-</v>
      </c>
      <c r="S180" s="13" t="str">
        <f t="shared" si="132"/>
        <v>-</v>
      </c>
      <c r="T180" s="13" t="str">
        <f t="shared" si="133"/>
        <v>-</v>
      </c>
      <c r="U180" s="14" t="str">
        <f t="shared" si="134"/>
        <v>-</v>
      </c>
      <c r="V180" s="92"/>
      <c r="W180" s="21"/>
      <c r="Z180" s="125"/>
      <c r="AA180" s="125"/>
      <c r="AB180" s="135"/>
      <c r="AC180" s="135"/>
      <c r="AD180" s="127"/>
      <c r="AE180" s="127"/>
      <c r="AF180" s="127"/>
    </row>
    <row r="181" spans="1:32" ht="13.5" thickBot="1">
      <c r="A181" s="82" t="str">
        <f>B173</f>
        <v>Natoli A.</v>
      </c>
      <c r="B181" s="83" t="str">
        <f>B175</f>
        <v>Natoli R.</v>
      </c>
      <c r="C181" s="84"/>
      <c r="D181" s="58">
        <f>AD176</f>
        <v>0</v>
      </c>
      <c r="E181" s="85">
        <f>AE176</f>
        <v>0</v>
      </c>
      <c r="F181" s="81">
        <f t="shared" si="138"/>
        <v>0</v>
      </c>
      <c r="G181" s="81">
        <f t="shared" si="139"/>
        <v>1</v>
      </c>
      <c r="H181" s="81">
        <f t="shared" si="140"/>
        <v>0</v>
      </c>
      <c r="I181" s="187" t="e">
        <f t="shared" si="141"/>
        <v>#REF!</v>
      </c>
      <c r="J181" s="188"/>
      <c r="K181" s="200"/>
      <c r="L181" s="201"/>
      <c r="N181" s="16">
        <f>N168+O181/100</f>
        <v>12.12</v>
      </c>
      <c r="O181" s="17">
        <v>12</v>
      </c>
      <c r="P181" s="18" t="str">
        <f t="shared" si="129"/>
        <v>-</v>
      </c>
      <c r="Q181" s="18" t="str">
        <f t="shared" si="130"/>
        <v>-</v>
      </c>
      <c r="R181" s="18" t="str">
        <f t="shared" si="131"/>
        <v>-</v>
      </c>
      <c r="S181" s="18" t="str">
        <f t="shared" si="132"/>
        <v>-</v>
      </c>
      <c r="T181" s="18" t="str">
        <f t="shared" si="133"/>
        <v>-</v>
      </c>
      <c r="U181" s="19" t="str">
        <f t="shared" si="134"/>
        <v>-</v>
      </c>
      <c r="V181" s="21"/>
      <c r="W181" s="21"/>
      <c r="Z181" s="125"/>
      <c r="AA181" s="125"/>
      <c r="AB181" s="135"/>
      <c r="AC181" s="135"/>
      <c r="AD181" s="127"/>
      <c r="AE181" s="127"/>
      <c r="AF181" s="127"/>
    </row>
    <row r="182" spans="1:31" ht="12.75">
      <c r="A182" s="86" t="str">
        <f>B172</f>
        <v>Buttitta</v>
      </c>
      <c r="B182" s="87" t="str">
        <f>B175</f>
        <v>Natoli R.</v>
      </c>
      <c r="C182" s="78"/>
      <c r="D182" s="79">
        <f>AD180</f>
        <v>0</v>
      </c>
      <c r="E182" s="80">
        <f>AE180</f>
        <v>0</v>
      </c>
      <c r="F182" s="81">
        <f t="shared" si="138"/>
        <v>0</v>
      </c>
      <c r="G182" s="81">
        <f t="shared" si="139"/>
        <v>1</v>
      </c>
      <c r="H182" s="81">
        <f t="shared" si="140"/>
        <v>0</v>
      </c>
      <c r="I182" s="194" t="e">
        <f t="shared" si="141"/>
        <v>#REF!</v>
      </c>
      <c r="J182" s="195"/>
      <c r="K182" s="200"/>
      <c r="L182" s="201"/>
      <c r="N182" s="20"/>
      <c r="Q182" s="21"/>
      <c r="R182" s="21"/>
      <c r="V182" s="21"/>
      <c r="W182" s="21"/>
      <c r="Z182" s="128"/>
      <c r="AA182" s="128"/>
      <c r="AB182" s="141"/>
      <c r="AC182" s="141"/>
      <c r="AD182" s="142"/>
      <c r="AE182" s="142"/>
    </row>
    <row r="183" spans="1:31" ht="13.5" thickBot="1">
      <c r="A183" s="82" t="str">
        <f>B173</f>
        <v>Natoli A.</v>
      </c>
      <c r="B183" s="83" t="str">
        <f>B174</f>
        <v>Chiara</v>
      </c>
      <c r="C183" s="84"/>
      <c r="D183" s="58">
        <f>AD181</f>
        <v>0</v>
      </c>
      <c r="E183" s="85">
        <f>AE181</f>
        <v>0</v>
      </c>
      <c r="F183" s="81">
        <f t="shared" si="138"/>
        <v>0</v>
      </c>
      <c r="G183" s="81">
        <f t="shared" si="139"/>
        <v>1</v>
      </c>
      <c r="H183" s="81">
        <f t="shared" si="140"/>
        <v>0</v>
      </c>
      <c r="I183" s="187" t="e">
        <f t="shared" si="141"/>
        <v>#REF!</v>
      </c>
      <c r="J183" s="188"/>
      <c r="K183" s="202"/>
      <c r="L183" s="203"/>
      <c r="O183" s="24"/>
      <c r="P183" s="24"/>
      <c r="Q183" s="21"/>
      <c r="R183" s="21"/>
      <c r="S183" s="25"/>
      <c r="T183" s="25"/>
      <c r="V183" s="21"/>
      <c r="W183" s="21"/>
      <c r="Z183" s="128"/>
      <c r="AA183" s="128"/>
      <c r="AB183" s="141"/>
      <c r="AC183" s="141"/>
      <c r="AD183" s="142"/>
      <c r="AE183" s="142"/>
    </row>
    <row r="184" spans="1:31" ht="13.5" thickBot="1">
      <c r="A184" s="89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1"/>
      <c r="O184" s="24"/>
      <c r="P184" s="24"/>
      <c r="Q184" s="21"/>
      <c r="R184" s="21"/>
      <c r="S184" s="25"/>
      <c r="T184" s="25"/>
      <c r="V184" s="21"/>
      <c r="W184" s="21"/>
      <c r="Z184" s="128"/>
      <c r="AA184" s="128"/>
      <c r="AB184" s="141"/>
      <c r="AC184" s="141"/>
      <c r="AD184" s="142"/>
      <c r="AE184" s="142"/>
    </row>
    <row r="185" spans="15:32" ht="12.75">
      <c r="O185" s="24"/>
      <c r="P185" s="24"/>
      <c r="Q185" s="21"/>
      <c r="R185" s="21"/>
      <c r="S185" s="25"/>
      <c r="T185" s="25"/>
      <c r="V185" s="21"/>
      <c r="W185" s="21"/>
      <c r="Y185" s="131"/>
      <c r="Z185" s="125"/>
      <c r="AA185" s="125"/>
      <c r="AB185" s="132"/>
      <c r="AC185" s="132"/>
      <c r="AD185" s="133"/>
      <c r="AE185" s="133"/>
      <c r="AF185" s="132"/>
    </row>
    <row r="186" spans="15:32" ht="12.75">
      <c r="O186" s="24"/>
      <c r="P186" s="24"/>
      <c r="Q186" s="21"/>
      <c r="R186" s="21"/>
      <c r="S186" s="25"/>
      <c r="T186" s="25"/>
      <c r="V186" s="21"/>
      <c r="W186" s="21"/>
      <c r="Z186" s="134"/>
      <c r="AA186" s="134"/>
      <c r="AB186" s="134"/>
      <c r="AC186" s="134"/>
      <c r="AD186" s="134"/>
      <c r="AE186" s="134"/>
      <c r="AF186" s="134"/>
    </row>
    <row r="187" spans="15:31" ht="12.75">
      <c r="O187" s="24"/>
      <c r="P187" s="24"/>
      <c r="Q187" s="21"/>
      <c r="R187" s="21"/>
      <c r="S187" s="25"/>
      <c r="T187" s="25"/>
      <c r="V187" s="21"/>
      <c r="W187" s="21"/>
      <c r="Z187" s="128"/>
      <c r="AA187" s="128"/>
      <c r="AB187" s="141"/>
      <c r="AC187" s="141"/>
      <c r="AD187" s="142"/>
      <c r="AE187" s="142"/>
    </row>
    <row r="188" spans="15:32" ht="13.5" thickBot="1">
      <c r="O188" s="24"/>
      <c r="P188" s="24"/>
      <c r="Q188" s="21"/>
      <c r="R188" s="21"/>
      <c r="S188" s="25"/>
      <c r="T188" s="25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20.25" thickBot="1">
      <c r="A189" s="93" t="s">
        <v>107</v>
      </c>
      <c r="B189" s="94"/>
      <c r="C189" s="94"/>
      <c r="D189" s="94"/>
      <c r="E189" s="94"/>
      <c r="F189" s="94"/>
      <c r="G189" s="94"/>
      <c r="H189" s="94"/>
      <c r="I189" s="95" t="s">
        <v>56</v>
      </c>
      <c r="J189" s="94"/>
      <c r="K189" s="94"/>
      <c r="L189" s="94"/>
      <c r="O189" s="24"/>
      <c r="P189" s="24"/>
      <c r="Q189" s="21"/>
      <c r="R189" s="21"/>
      <c r="S189" s="25"/>
      <c r="T189" s="25"/>
      <c r="V189" s="21"/>
      <c r="W189" s="101" t="str">
        <f>IF(COUNTIF(X:X,X189)&gt;1,"X","")</f>
        <v>X</v>
      </c>
      <c r="X189" s="105"/>
      <c r="Y189" s="105"/>
      <c r="Z189" s="197" t="str">
        <f>"PARTITE "&amp;A189</f>
        <v>PARTITE BARRAGE / SEDICESIMI DI FINALE</v>
      </c>
      <c r="AA189" s="198"/>
      <c r="AB189" s="198"/>
      <c r="AC189" s="198"/>
      <c r="AD189" s="198"/>
      <c r="AE189" s="198"/>
      <c r="AF189" s="199"/>
    </row>
    <row r="190" spans="1:32" ht="13.5" thickBot="1">
      <c r="A190" s="72" t="s">
        <v>74</v>
      </c>
      <c r="B190" s="73" t="s">
        <v>74</v>
      </c>
      <c r="C190" s="169"/>
      <c r="D190" s="191" t="s">
        <v>11</v>
      </c>
      <c r="E190" s="192"/>
      <c r="F190" s="167" t="s">
        <v>105</v>
      </c>
      <c r="G190" s="168" t="s">
        <v>106</v>
      </c>
      <c r="H190" s="34"/>
      <c r="I190" s="191" t="s">
        <v>24</v>
      </c>
      <c r="J190" s="193"/>
      <c r="K190" s="191" t="s">
        <v>104</v>
      </c>
      <c r="L190" s="192"/>
      <c r="O190" s="24"/>
      <c r="P190" s="24"/>
      <c r="Q190" s="21"/>
      <c r="R190" s="21"/>
      <c r="S190" s="25"/>
      <c r="T190" s="25"/>
      <c r="V190" s="21"/>
      <c r="W190" s="102"/>
      <c r="X190" s="106" t="s">
        <v>80</v>
      </c>
      <c r="Y190" s="106" t="s">
        <v>78</v>
      </c>
      <c r="Z190" s="106" t="s">
        <v>23</v>
      </c>
      <c r="AA190" s="106" t="s">
        <v>35</v>
      </c>
      <c r="AB190" s="143" t="s">
        <v>74</v>
      </c>
      <c r="AC190" s="143" t="s">
        <v>74</v>
      </c>
      <c r="AD190" s="205" t="s">
        <v>11</v>
      </c>
      <c r="AE190" s="206"/>
      <c r="AF190" s="106" t="s">
        <v>24</v>
      </c>
    </row>
    <row r="191" spans="1:32" ht="12.75">
      <c r="A191" s="76" t="str">
        <f>L5</f>
        <v>1A</v>
      </c>
      <c r="B191" s="170" t="s">
        <v>108</v>
      </c>
      <c r="C191" s="175"/>
      <c r="D191" s="172"/>
      <c r="E191" s="80"/>
      <c r="F191" s="165"/>
      <c r="G191" s="166"/>
      <c r="H191" s="81"/>
      <c r="I191" s="189"/>
      <c r="J191" s="190"/>
      <c r="K191" s="189" t="str">
        <f aca="true" t="shared" si="142" ref="K191:K206">IF(B191="-",A191,IF(D191&gt;E191,A191,IF(OR(D191=E191),"",B191)))</f>
        <v>1A</v>
      </c>
      <c r="L191" s="190"/>
      <c r="O191" s="24"/>
      <c r="P191" s="24"/>
      <c r="Q191" s="21"/>
      <c r="R191" s="21"/>
      <c r="S191" s="25"/>
      <c r="T191" s="25"/>
      <c r="V191" s="21"/>
      <c r="W191" s="102"/>
      <c r="X191" s="179">
        <f aca="true" t="shared" si="143" ref="X191:X206">Y191+Z191/100</f>
        <v>0</v>
      </c>
      <c r="Y191" s="109"/>
      <c r="Z191" s="109"/>
      <c r="AA191" s="110" t="s">
        <v>87</v>
      </c>
      <c r="AB191" s="111" t="str">
        <f aca="true" t="shared" si="144" ref="AB191:AC206">A191</f>
        <v>1A</v>
      </c>
      <c r="AC191" s="112" t="str">
        <f t="shared" si="144"/>
        <v>-</v>
      </c>
      <c r="AD191" s="113"/>
      <c r="AE191" s="114"/>
      <c r="AF191" s="115">
        <f aca="true" t="shared" si="145" ref="AF191:AF206">I191</f>
        <v>0</v>
      </c>
    </row>
    <row r="192" spans="1:32" ht="13.5" thickBot="1">
      <c r="A192" s="82" t="str">
        <f>L29</f>
        <v>2A</v>
      </c>
      <c r="B192" s="171" t="s">
        <v>108</v>
      </c>
      <c r="C192" s="176"/>
      <c r="D192" s="173"/>
      <c r="E192" s="85"/>
      <c r="F192" s="163"/>
      <c r="G192" s="85"/>
      <c r="H192" s="81"/>
      <c r="I192" s="187"/>
      <c r="J192" s="188"/>
      <c r="K192" s="187" t="str">
        <f t="shared" si="142"/>
        <v>2A</v>
      </c>
      <c r="L192" s="188"/>
      <c r="O192" s="24"/>
      <c r="P192" s="24"/>
      <c r="Q192" s="21"/>
      <c r="R192" s="21"/>
      <c r="S192" s="25"/>
      <c r="T192" s="25"/>
      <c r="V192" s="21"/>
      <c r="W192" s="102"/>
      <c r="X192" s="180">
        <f t="shared" si="143"/>
        <v>0</v>
      </c>
      <c r="Y192" s="117"/>
      <c r="Z192" s="117"/>
      <c r="AA192" s="118" t="s">
        <v>87</v>
      </c>
      <c r="AB192" s="119" t="str">
        <f t="shared" si="144"/>
        <v>2A</v>
      </c>
      <c r="AC192" s="120" t="str">
        <f t="shared" si="144"/>
        <v>-</v>
      </c>
      <c r="AD192" s="121"/>
      <c r="AE192" s="122"/>
      <c r="AF192" s="123">
        <f t="shared" si="145"/>
        <v>0</v>
      </c>
    </row>
    <row r="193" spans="1:32" ht="12.75">
      <c r="A193" s="76" t="str">
        <f>L53</f>
        <v>3A</v>
      </c>
      <c r="B193" s="170" t="s">
        <v>108</v>
      </c>
      <c r="C193" s="176"/>
      <c r="D193" s="172"/>
      <c r="E193" s="80"/>
      <c r="F193" s="165"/>
      <c r="G193" s="166"/>
      <c r="H193" s="81"/>
      <c r="I193" s="189"/>
      <c r="J193" s="190"/>
      <c r="K193" s="189" t="str">
        <f t="shared" si="142"/>
        <v>3A</v>
      </c>
      <c r="L193" s="190"/>
      <c r="O193" s="24"/>
      <c r="P193" s="24"/>
      <c r="Q193" s="21"/>
      <c r="R193" s="21"/>
      <c r="S193" s="25"/>
      <c r="T193" s="25"/>
      <c r="V193" s="21"/>
      <c r="W193" s="102"/>
      <c r="X193" s="179">
        <f t="shared" si="143"/>
        <v>0</v>
      </c>
      <c r="Y193" s="109"/>
      <c r="Z193" s="109"/>
      <c r="AA193" s="110" t="s">
        <v>87</v>
      </c>
      <c r="AB193" s="111" t="str">
        <f t="shared" si="144"/>
        <v>3A</v>
      </c>
      <c r="AC193" s="112" t="str">
        <f t="shared" si="144"/>
        <v>-</v>
      </c>
      <c r="AD193" s="113"/>
      <c r="AE193" s="114"/>
      <c r="AF193" s="115">
        <f t="shared" si="145"/>
        <v>0</v>
      </c>
    </row>
    <row r="194" spans="1:32" ht="13.5" thickBot="1">
      <c r="A194" s="82" t="str">
        <f>L77</f>
        <v>4A</v>
      </c>
      <c r="B194" s="171" t="s">
        <v>108</v>
      </c>
      <c r="C194" s="176"/>
      <c r="D194" s="173"/>
      <c r="E194" s="85"/>
      <c r="F194" s="163"/>
      <c r="G194" s="85"/>
      <c r="H194" s="81"/>
      <c r="I194" s="187"/>
      <c r="J194" s="188"/>
      <c r="K194" s="187" t="str">
        <f t="shared" si="142"/>
        <v>4A</v>
      </c>
      <c r="L194" s="188"/>
      <c r="O194" s="24"/>
      <c r="P194" s="24"/>
      <c r="Q194" s="21"/>
      <c r="R194" s="21"/>
      <c r="S194" s="25"/>
      <c r="T194" s="25"/>
      <c r="V194" s="21"/>
      <c r="W194" s="102"/>
      <c r="X194" s="180">
        <f t="shared" si="143"/>
        <v>0</v>
      </c>
      <c r="Y194" s="117"/>
      <c r="Z194" s="117"/>
      <c r="AA194" s="118" t="s">
        <v>87</v>
      </c>
      <c r="AB194" s="119" t="str">
        <f t="shared" si="144"/>
        <v>4A</v>
      </c>
      <c r="AC194" s="120" t="str">
        <f t="shared" si="144"/>
        <v>-</v>
      </c>
      <c r="AD194" s="121"/>
      <c r="AE194" s="122"/>
      <c r="AF194" s="123">
        <f t="shared" si="145"/>
        <v>0</v>
      </c>
    </row>
    <row r="195" spans="1:32" ht="12.75">
      <c r="A195" s="76" t="str">
        <f>L96</f>
        <v>5A</v>
      </c>
      <c r="B195" s="170" t="s">
        <v>108</v>
      </c>
      <c r="C195" s="176"/>
      <c r="D195" s="172"/>
      <c r="E195" s="80"/>
      <c r="F195" s="165"/>
      <c r="G195" s="166"/>
      <c r="H195" s="81"/>
      <c r="I195" s="189"/>
      <c r="J195" s="190"/>
      <c r="K195" s="189" t="str">
        <f t="shared" si="142"/>
        <v>5A</v>
      </c>
      <c r="L195" s="190"/>
      <c r="O195" s="24"/>
      <c r="P195" s="24"/>
      <c r="Q195" s="21"/>
      <c r="R195" s="21"/>
      <c r="S195" s="25"/>
      <c r="T195" s="25"/>
      <c r="V195" s="21"/>
      <c r="W195" s="102"/>
      <c r="X195" s="179">
        <f t="shared" si="143"/>
        <v>0</v>
      </c>
      <c r="Y195" s="109"/>
      <c r="Z195" s="109"/>
      <c r="AA195" s="110" t="s">
        <v>87</v>
      </c>
      <c r="AB195" s="111" t="str">
        <f t="shared" si="144"/>
        <v>5A</v>
      </c>
      <c r="AC195" s="112" t="str">
        <f t="shared" si="144"/>
        <v>-</v>
      </c>
      <c r="AD195" s="113"/>
      <c r="AE195" s="114"/>
      <c r="AF195" s="115">
        <f t="shared" si="145"/>
        <v>0</v>
      </c>
    </row>
    <row r="196" spans="1:32" ht="13.5" thickBot="1">
      <c r="A196" s="82" t="str">
        <f>L115</f>
        <v>6A</v>
      </c>
      <c r="B196" s="171" t="s">
        <v>108</v>
      </c>
      <c r="C196" s="176"/>
      <c r="D196" s="173"/>
      <c r="E196" s="85"/>
      <c r="F196" s="163"/>
      <c r="G196" s="85"/>
      <c r="H196" s="81"/>
      <c r="I196" s="187"/>
      <c r="J196" s="188"/>
      <c r="K196" s="187" t="str">
        <f t="shared" si="142"/>
        <v>6A</v>
      </c>
      <c r="L196" s="188"/>
      <c r="O196" s="24"/>
      <c r="P196" s="24"/>
      <c r="Q196" s="21"/>
      <c r="R196" s="21"/>
      <c r="S196" s="25"/>
      <c r="T196" s="25"/>
      <c r="V196" s="21"/>
      <c r="W196" s="102"/>
      <c r="X196" s="180">
        <f t="shared" si="143"/>
        <v>0</v>
      </c>
      <c r="Y196" s="117"/>
      <c r="Z196" s="117"/>
      <c r="AA196" s="118" t="s">
        <v>87</v>
      </c>
      <c r="AB196" s="119" t="str">
        <f t="shared" si="144"/>
        <v>6A</v>
      </c>
      <c r="AC196" s="120" t="str">
        <f t="shared" si="144"/>
        <v>-</v>
      </c>
      <c r="AD196" s="121"/>
      <c r="AE196" s="122"/>
      <c r="AF196" s="123">
        <f t="shared" si="145"/>
        <v>0</v>
      </c>
    </row>
    <row r="197" spans="1:32" ht="12.75">
      <c r="A197" s="76" t="str">
        <f>L134</f>
        <v>7A</v>
      </c>
      <c r="B197" s="170" t="s">
        <v>108</v>
      </c>
      <c r="C197" s="176"/>
      <c r="D197" s="172"/>
      <c r="E197" s="80"/>
      <c r="F197" s="165"/>
      <c r="G197" s="166"/>
      <c r="H197" s="81"/>
      <c r="I197" s="189"/>
      <c r="J197" s="190"/>
      <c r="K197" s="189" t="str">
        <f t="shared" si="142"/>
        <v>7A</v>
      </c>
      <c r="L197" s="190"/>
      <c r="O197" s="24"/>
      <c r="P197" s="24"/>
      <c r="Q197" s="21"/>
      <c r="R197" s="21"/>
      <c r="S197" s="25"/>
      <c r="T197" s="25"/>
      <c r="V197" s="21"/>
      <c r="W197" s="102"/>
      <c r="X197" s="179">
        <f t="shared" si="143"/>
        <v>0</v>
      </c>
      <c r="Y197" s="109"/>
      <c r="Z197" s="109"/>
      <c r="AA197" s="110" t="s">
        <v>87</v>
      </c>
      <c r="AB197" s="111" t="str">
        <f t="shared" si="144"/>
        <v>7A</v>
      </c>
      <c r="AC197" s="112" t="str">
        <f t="shared" si="144"/>
        <v>-</v>
      </c>
      <c r="AD197" s="113"/>
      <c r="AE197" s="114"/>
      <c r="AF197" s="115">
        <f t="shared" si="145"/>
        <v>0</v>
      </c>
    </row>
    <row r="198" spans="1:32" ht="13.5" thickBot="1">
      <c r="A198" s="82" t="str">
        <f>L153</f>
        <v>8A</v>
      </c>
      <c r="B198" s="171" t="s">
        <v>108</v>
      </c>
      <c r="C198" s="176"/>
      <c r="D198" s="173"/>
      <c r="E198" s="85"/>
      <c r="F198" s="163"/>
      <c r="G198" s="85"/>
      <c r="H198" s="81"/>
      <c r="I198" s="187"/>
      <c r="J198" s="188"/>
      <c r="K198" s="187" t="str">
        <f t="shared" si="142"/>
        <v>8A</v>
      </c>
      <c r="L198" s="188"/>
      <c r="O198" s="24"/>
      <c r="P198" s="24"/>
      <c r="Q198" s="21"/>
      <c r="R198" s="21"/>
      <c r="S198" s="25"/>
      <c r="T198" s="25"/>
      <c r="V198" s="21"/>
      <c r="W198" s="102"/>
      <c r="X198" s="180">
        <f t="shared" si="143"/>
        <v>0</v>
      </c>
      <c r="Y198" s="117"/>
      <c r="Z198" s="117"/>
      <c r="AA198" s="118" t="s">
        <v>87</v>
      </c>
      <c r="AB198" s="119" t="str">
        <f t="shared" si="144"/>
        <v>8A</v>
      </c>
      <c r="AC198" s="120" t="str">
        <f t="shared" si="144"/>
        <v>-</v>
      </c>
      <c r="AD198" s="121"/>
      <c r="AE198" s="122"/>
      <c r="AF198" s="123">
        <f t="shared" si="145"/>
        <v>0</v>
      </c>
    </row>
    <row r="199" spans="1:32" ht="12.75">
      <c r="A199" s="76" t="str">
        <f>L172</f>
        <v>9A</v>
      </c>
      <c r="B199" s="170" t="s">
        <v>108</v>
      </c>
      <c r="C199" s="177"/>
      <c r="D199" s="172"/>
      <c r="E199" s="80"/>
      <c r="F199" s="165"/>
      <c r="G199" s="166"/>
      <c r="H199" s="81"/>
      <c r="I199" s="189"/>
      <c r="J199" s="190"/>
      <c r="K199" s="189" t="str">
        <f t="shared" si="142"/>
        <v>9A</v>
      </c>
      <c r="L199" s="190"/>
      <c r="O199" s="24"/>
      <c r="P199" s="24"/>
      <c r="Q199" s="21"/>
      <c r="R199" s="21"/>
      <c r="S199" s="25"/>
      <c r="T199" s="25"/>
      <c r="V199" s="21"/>
      <c r="W199" s="102"/>
      <c r="X199" s="179">
        <f t="shared" si="143"/>
        <v>0</v>
      </c>
      <c r="Y199" s="109"/>
      <c r="Z199" s="109"/>
      <c r="AA199" s="110" t="s">
        <v>87</v>
      </c>
      <c r="AB199" s="111" t="str">
        <f t="shared" si="144"/>
        <v>9A</v>
      </c>
      <c r="AC199" s="112" t="str">
        <f t="shared" si="144"/>
        <v>-</v>
      </c>
      <c r="AD199" s="113"/>
      <c r="AE199" s="114"/>
      <c r="AF199" s="115">
        <f t="shared" si="145"/>
        <v>0</v>
      </c>
    </row>
    <row r="200" spans="1:32" ht="13.5" thickBot="1">
      <c r="A200" s="76" t="str">
        <f>L6</f>
        <v>1B</v>
      </c>
      <c r="B200" s="171" t="s">
        <v>108</v>
      </c>
      <c r="C200" s="177"/>
      <c r="D200" s="173"/>
      <c r="E200" s="85"/>
      <c r="F200" s="163"/>
      <c r="G200" s="85"/>
      <c r="H200" s="81"/>
      <c r="I200" s="187"/>
      <c r="J200" s="188"/>
      <c r="K200" s="187" t="str">
        <f t="shared" si="142"/>
        <v>1B</v>
      </c>
      <c r="L200" s="188"/>
      <c r="O200" s="24"/>
      <c r="P200" s="24"/>
      <c r="Q200" s="21"/>
      <c r="R200" s="21"/>
      <c r="S200" s="25"/>
      <c r="T200" s="25"/>
      <c r="V200" s="21"/>
      <c r="W200" s="102"/>
      <c r="X200" s="180">
        <f t="shared" si="143"/>
        <v>0</v>
      </c>
      <c r="Y200" s="117"/>
      <c r="Z200" s="117"/>
      <c r="AA200" s="118" t="s">
        <v>87</v>
      </c>
      <c r="AB200" s="119" t="str">
        <f t="shared" si="144"/>
        <v>1B</v>
      </c>
      <c r="AC200" s="120" t="str">
        <f t="shared" si="144"/>
        <v>-</v>
      </c>
      <c r="AD200" s="121"/>
      <c r="AE200" s="122"/>
      <c r="AF200" s="123">
        <f t="shared" si="145"/>
        <v>0</v>
      </c>
    </row>
    <row r="201" spans="1:32" ht="13.5" thickBot="1">
      <c r="A201" s="82" t="str">
        <f>L30</f>
        <v>2B</v>
      </c>
      <c r="B201" s="170" t="s">
        <v>108</v>
      </c>
      <c r="C201" s="177"/>
      <c r="D201" s="172"/>
      <c r="E201" s="80"/>
      <c r="F201" s="165"/>
      <c r="G201" s="166"/>
      <c r="H201" s="81"/>
      <c r="I201" s="189"/>
      <c r="J201" s="190"/>
      <c r="K201" s="189" t="str">
        <f t="shared" si="142"/>
        <v>2B</v>
      </c>
      <c r="L201" s="190"/>
      <c r="O201" s="24"/>
      <c r="P201" s="24"/>
      <c r="Q201" s="21"/>
      <c r="R201" s="21"/>
      <c r="S201" s="25"/>
      <c r="T201" s="25"/>
      <c r="V201" s="21"/>
      <c r="W201" s="102"/>
      <c r="X201" s="179">
        <f t="shared" si="143"/>
        <v>0</v>
      </c>
      <c r="Y201" s="109"/>
      <c r="Z201" s="109"/>
      <c r="AA201" s="110" t="s">
        <v>87</v>
      </c>
      <c r="AB201" s="111" t="str">
        <f t="shared" si="144"/>
        <v>2B</v>
      </c>
      <c r="AC201" s="112" t="str">
        <f t="shared" si="144"/>
        <v>-</v>
      </c>
      <c r="AD201" s="113"/>
      <c r="AE201" s="114"/>
      <c r="AF201" s="115">
        <f t="shared" si="145"/>
        <v>0</v>
      </c>
    </row>
    <row r="202" spans="1:32" ht="13.5" thickBot="1">
      <c r="A202" s="76" t="str">
        <f>L54</f>
        <v>3B</v>
      </c>
      <c r="B202" s="171" t="s">
        <v>108</v>
      </c>
      <c r="C202" s="177"/>
      <c r="D202" s="173"/>
      <c r="E202" s="85"/>
      <c r="F202" s="163"/>
      <c r="G202" s="85"/>
      <c r="H202" s="81"/>
      <c r="I202" s="187"/>
      <c r="J202" s="188"/>
      <c r="K202" s="187" t="str">
        <f t="shared" si="142"/>
        <v>3B</v>
      </c>
      <c r="L202" s="188"/>
      <c r="O202" s="24"/>
      <c r="P202" s="24"/>
      <c r="Q202" s="21"/>
      <c r="R202" s="21"/>
      <c r="S202" s="25"/>
      <c r="T202" s="25"/>
      <c r="V202" s="21"/>
      <c r="W202" s="102"/>
      <c r="X202" s="180">
        <f t="shared" si="143"/>
        <v>0</v>
      </c>
      <c r="Y202" s="117"/>
      <c r="Z202" s="117"/>
      <c r="AA202" s="118" t="s">
        <v>87</v>
      </c>
      <c r="AB202" s="119" t="str">
        <f t="shared" si="144"/>
        <v>3B</v>
      </c>
      <c r="AC202" s="120" t="str">
        <f t="shared" si="144"/>
        <v>-</v>
      </c>
      <c r="AD202" s="121"/>
      <c r="AE202" s="122"/>
      <c r="AF202" s="123">
        <f t="shared" si="145"/>
        <v>0</v>
      </c>
    </row>
    <row r="203" spans="1:32" ht="13.5" thickBot="1">
      <c r="A203" s="82" t="str">
        <f>L78</f>
        <v>4B</v>
      </c>
      <c r="B203" s="170" t="s">
        <v>108</v>
      </c>
      <c r="C203" s="177"/>
      <c r="D203" s="172"/>
      <c r="E203" s="80"/>
      <c r="F203" s="165"/>
      <c r="G203" s="166"/>
      <c r="H203" s="81"/>
      <c r="I203" s="189"/>
      <c r="J203" s="190"/>
      <c r="K203" s="189" t="str">
        <f t="shared" si="142"/>
        <v>4B</v>
      </c>
      <c r="L203" s="190"/>
      <c r="O203" s="24"/>
      <c r="P203" s="24"/>
      <c r="Q203" s="21"/>
      <c r="R203" s="21"/>
      <c r="S203" s="25"/>
      <c r="T203" s="25"/>
      <c r="V203" s="21"/>
      <c r="W203" s="102">
        <f>IF(COUNTIF(X:X,X203)&gt;1,"X","")</f>
      </c>
      <c r="X203" s="179">
        <f t="shared" si="143"/>
        <v>7.01</v>
      </c>
      <c r="Y203" s="109">
        <v>7</v>
      </c>
      <c r="Z203" s="109">
        <v>1</v>
      </c>
      <c r="AA203" s="110" t="s">
        <v>87</v>
      </c>
      <c r="AB203" s="111" t="str">
        <f t="shared" si="144"/>
        <v>4B</v>
      </c>
      <c r="AC203" s="112" t="str">
        <f t="shared" si="144"/>
        <v>-</v>
      </c>
      <c r="AD203" s="113"/>
      <c r="AE203" s="114"/>
      <c r="AF203" s="115">
        <f t="shared" si="145"/>
        <v>0</v>
      </c>
    </row>
    <row r="204" spans="1:32" ht="13.5" thickBot="1">
      <c r="A204" s="76" t="str">
        <f>L97</f>
        <v>5B</v>
      </c>
      <c r="B204" s="171" t="s">
        <v>108</v>
      </c>
      <c r="C204" s="177"/>
      <c r="D204" s="173"/>
      <c r="E204" s="85"/>
      <c r="F204" s="163"/>
      <c r="G204" s="85"/>
      <c r="H204" s="81"/>
      <c r="I204" s="187"/>
      <c r="J204" s="188"/>
      <c r="K204" s="187" t="str">
        <f t="shared" si="142"/>
        <v>5B</v>
      </c>
      <c r="L204" s="188"/>
      <c r="O204" s="24"/>
      <c r="P204" s="24"/>
      <c r="Q204" s="21"/>
      <c r="R204" s="21"/>
      <c r="S204" s="25"/>
      <c r="T204" s="25"/>
      <c r="V204" s="21"/>
      <c r="W204" s="102">
        <f>IF(COUNTIF(X:X,X204)&gt;1,"X","")</f>
      </c>
      <c r="X204" s="180">
        <f t="shared" si="143"/>
        <v>7.02</v>
      </c>
      <c r="Y204" s="117">
        <v>7</v>
      </c>
      <c r="Z204" s="117">
        <v>2</v>
      </c>
      <c r="AA204" s="118" t="s">
        <v>87</v>
      </c>
      <c r="AB204" s="119" t="str">
        <f t="shared" si="144"/>
        <v>5B</v>
      </c>
      <c r="AC204" s="120" t="str">
        <f t="shared" si="144"/>
        <v>-</v>
      </c>
      <c r="AD204" s="121"/>
      <c r="AE204" s="122"/>
      <c r="AF204" s="123">
        <f t="shared" si="145"/>
        <v>0</v>
      </c>
    </row>
    <row r="205" spans="1:32" ht="13.5" thickBot="1">
      <c r="A205" s="82" t="str">
        <f>L116</f>
        <v>6B</v>
      </c>
      <c r="B205" s="170" t="str">
        <f>L173</f>
        <v>9B</v>
      </c>
      <c r="C205" s="177"/>
      <c r="D205" s="172"/>
      <c r="E205" s="80"/>
      <c r="F205" s="165"/>
      <c r="G205" s="166"/>
      <c r="H205" s="81"/>
      <c r="I205" s="189"/>
      <c r="J205" s="190"/>
      <c r="K205" s="189">
        <f t="shared" si="142"/>
      </c>
      <c r="L205" s="190"/>
      <c r="O205" s="24"/>
      <c r="P205" s="24"/>
      <c r="Q205" s="21"/>
      <c r="R205" s="21"/>
      <c r="S205" s="25"/>
      <c r="T205" s="25"/>
      <c r="V205" s="21"/>
      <c r="W205" s="102">
        <f>IF(COUNTIF(X:X,X205)&gt;1,"X","")</f>
      </c>
      <c r="X205" s="179">
        <f t="shared" si="143"/>
        <v>7.03</v>
      </c>
      <c r="Y205" s="109">
        <v>7</v>
      </c>
      <c r="Z205" s="109">
        <v>3</v>
      </c>
      <c r="AA205" s="110" t="s">
        <v>87</v>
      </c>
      <c r="AB205" s="111" t="str">
        <f t="shared" si="144"/>
        <v>6B</v>
      </c>
      <c r="AC205" s="112" t="str">
        <f t="shared" si="144"/>
        <v>9B</v>
      </c>
      <c r="AD205" s="113"/>
      <c r="AE205" s="114"/>
      <c r="AF205" s="115">
        <f t="shared" si="145"/>
        <v>0</v>
      </c>
    </row>
    <row r="206" spans="1:32" ht="13.5" thickBot="1">
      <c r="A206" s="82" t="str">
        <f>L135</f>
        <v>7B</v>
      </c>
      <c r="B206" s="171" t="str">
        <f>L154</f>
        <v>8B</v>
      </c>
      <c r="C206" s="174"/>
      <c r="D206" s="173"/>
      <c r="E206" s="85"/>
      <c r="F206" s="163"/>
      <c r="G206" s="85"/>
      <c r="H206" s="81"/>
      <c r="I206" s="187"/>
      <c r="J206" s="188"/>
      <c r="K206" s="187">
        <f t="shared" si="142"/>
      </c>
      <c r="L206" s="188"/>
      <c r="O206" s="24"/>
      <c r="P206" s="24"/>
      <c r="Q206" s="21"/>
      <c r="R206" s="21"/>
      <c r="S206" s="25"/>
      <c r="T206" s="25"/>
      <c r="V206" s="21"/>
      <c r="W206" s="103">
        <f>IF(COUNTIF(X:X,X206)&gt;1,"X","")</f>
      </c>
      <c r="X206" s="180">
        <f t="shared" si="143"/>
        <v>7.04</v>
      </c>
      <c r="Y206" s="117">
        <v>7</v>
      </c>
      <c r="Z206" s="117">
        <v>4</v>
      </c>
      <c r="AA206" s="118" t="s">
        <v>87</v>
      </c>
      <c r="AB206" s="119" t="str">
        <f t="shared" si="144"/>
        <v>7B</v>
      </c>
      <c r="AC206" s="120" t="str">
        <f t="shared" si="144"/>
        <v>8B</v>
      </c>
      <c r="AD206" s="121"/>
      <c r="AE206" s="122"/>
      <c r="AF206" s="123">
        <f t="shared" si="145"/>
        <v>0</v>
      </c>
    </row>
    <row r="207" spans="7:29" ht="12.75">
      <c r="G207" s="21"/>
      <c r="H207" s="21"/>
      <c r="O207" s="24"/>
      <c r="P207" s="24"/>
      <c r="Q207" s="21"/>
      <c r="R207" s="21"/>
      <c r="S207" s="25"/>
      <c r="T207" s="25"/>
      <c r="V207" s="21"/>
      <c r="W207" s="21"/>
      <c r="X207" s="141"/>
      <c r="Y207" s="141"/>
      <c r="AB207" s="141"/>
      <c r="AC207" s="141"/>
    </row>
    <row r="208" spans="7:29" ht="13.5" thickBot="1">
      <c r="G208" s="21"/>
      <c r="H208" s="21"/>
      <c r="O208" s="24"/>
      <c r="P208" s="24"/>
      <c r="Q208" s="21"/>
      <c r="R208" s="21"/>
      <c r="S208" s="25"/>
      <c r="T208" s="25"/>
      <c r="V208" s="21"/>
      <c r="W208" s="21"/>
      <c r="X208" s="141"/>
      <c r="Y208" s="141"/>
      <c r="AB208" s="141"/>
      <c r="AC208" s="141"/>
    </row>
    <row r="209" spans="1:32" ht="20.25" thickBot="1">
      <c r="A209" s="93" t="s">
        <v>19</v>
      </c>
      <c r="B209" s="94"/>
      <c r="C209" s="94"/>
      <c r="D209" s="94"/>
      <c r="E209" s="94"/>
      <c r="F209" s="94"/>
      <c r="G209" s="94"/>
      <c r="H209" s="94"/>
      <c r="I209" s="96" t="s">
        <v>57</v>
      </c>
      <c r="J209" s="94"/>
      <c r="K209" s="94"/>
      <c r="L209" s="94"/>
      <c r="O209" s="24"/>
      <c r="P209" s="24"/>
      <c r="Q209" s="21"/>
      <c r="R209" s="21"/>
      <c r="S209" s="25"/>
      <c r="T209" s="25"/>
      <c r="V209" s="21"/>
      <c r="W209" s="101" t="str">
        <f>IF(COUNTIF(X:X,X209)&gt;1,"X","")</f>
        <v>X</v>
      </c>
      <c r="X209" s="105"/>
      <c r="Y209" s="105"/>
      <c r="Z209" s="197" t="str">
        <f>"PARTITE "&amp;A209</f>
        <v>PARTITE OTTAVI DI FINALE</v>
      </c>
      <c r="AA209" s="198"/>
      <c r="AB209" s="198"/>
      <c r="AC209" s="198"/>
      <c r="AD209" s="198"/>
      <c r="AE209" s="198"/>
      <c r="AF209" s="199"/>
    </row>
    <row r="210" spans="1:32" ht="13.5" thickBot="1">
      <c r="A210" s="72" t="s">
        <v>74</v>
      </c>
      <c r="B210" s="73" t="s">
        <v>74</v>
      </c>
      <c r="C210" s="169"/>
      <c r="D210" s="191" t="s">
        <v>11</v>
      </c>
      <c r="E210" s="192"/>
      <c r="F210" s="167" t="s">
        <v>105</v>
      </c>
      <c r="G210" s="168" t="s">
        <v>106</v>
      </c>
      <c r="H210" s="34"/>
      <c r="I210" s="191" t="s">
        <v>24</v>
      </c>
      <c r="J210" s="193"/>
      <c r="K210" s="191" t="s">
        <v>104</v>
      </c>
      <c r="L210" s="192"/>
      <c r="Q210" s="21"/>
      <c r="R210" s="21"/>
      <c r="S210" s="25"/>
      <c r="T210" s="25"/>
      <c r="V210" s="21"/>
      <c r="W210" s="102"/>
      <c r="X210" s="106" t="s">
        <v>80</v>
      </c>
      <c r="Y210" s="106" t="s">
        <v>78</v>
      </c>
      <c r="Z210" s="106" t="s">
        <v>23</v>
      </c>
      <c r="AA210" s="106" t="s">
        <v>35</v>
      </c>
      <c r="AB210" s="143" t="s">
        <v>74</v>
      </c>
      <c r="AC210" s="143" t="s">
        <v>74</v>
      </c>
      <c r="AD210" s="205" t="s">
        <v>11</v>
      </c>
      <c r="AE210" s="206"/>
      <c r="AF210" s="106" t="s">
        <v>24</v>
      </c>
    </row>
    <row r="211" spans="1:32" ht="12.75">
      <c r="A211" s="76" t="str">
        <f>K191</f>
        <v>1A</v>
      </c>
      <c r="B211" s="170">
        <f>K206</f>
      </c>
      <c r="C211" s="175"/>
      <c r="D211" s="172"/>
      <c r="E211" s="80"/>
      <c r="F211" s="165"/>
      <c r="G211" s="166"/>
      <c r="H211" s="81"/>
      <c r="I211" s="189"/>
      <c r="J211" s="190"/>
      <c r="K211" s="189">
        <f aca="true" t="shared" si="146" ref="K211:K218">IF(D211&gt;E211,A211,IF(OR(D211=E211),"",B211))</f>
      </c>
      <c r="L211" s="204"/>
      <c r="Q211" s="21"/>
      <c r="R211" s="21"/>
      <c r="S211" s="25"/>
      <c r="T211" s="25"/>
      <c r="V211" s="21"/>
      <c r="W211" s="102">
        <f aca="true" t="shared" si="147" ref="W211:W218">IF(COUNTIF(X$1:X$65536,X211)&gt;1,"X","")</f>
      </c>
      <c r="X211" s="179">
        <f aca="true" t="shared" si="148" ref="X211:X218">Y211+Z211/100</f>
        <v>8.01</v>
      </c>
      <c r="Y211" s="109">
        <v>8</v>
      </c>
      <c r="Z211" s="109">
        <v>1</v>
      </c>
      <c r="AA211" s="110" t="s">
        <v>88</v>
      </c>
      <c r="AB211" s="111" t="str">
        <f aca="true" t="shared" si="149" ref="AB211:AC218">A211</f>
        <v>1A</v>
      </c>
      <c r="AC211" s="112">
        <f t="shared" si="149"/>
      </c>
      <c r="AD211" s="113"/>
      <c r="AE211" s="114"/>
      <c r="AF211" s="115">
        <f aca="true" t="shared" si="150" ref="AF211:AF218">I211</f>
        <v>0</v>
      </c>
    </row>
    <row r="212" spans="1:32" ht="13.5" thickBot="1">
      <c r="A212" s="82" t="str">
        <f aca="true" t="shared" si="151" ref="A212:A218">K192</f>
        <v>2A</v>
      </c>
      <c r="B212" s="171">
        <f>K205</f>
      </c>
      <c r="C212" s="176"/>
      <c r="D212" s="173"/>
      <c r="E212" s="85"/>
      <c r="F212" s="163"/>
      <c r="G212" s="85"/>
      <c r="H212" s="81"/>
      <c r="I212" s="187"/>
      <c r="J212" s="188"/>
      <c r="K212" s="187">
        <f t="shared" si="146"/>
      </c>
      <c r="L212" s="196"/>
      <c r="Q212" s="21"/>
      <c r="R212" s="21"/>
      <c r="S212" s="25"/>
      <c r="T212" s="25"/>
      <c r="V212" s="21"/>
      <c r="W212" s="102">
        <f t="shared" si="147"/>
      </c>
      <c r="X212" s="180">
        <f t="shared" si="148"/>
        <v>8.02</v>
      </c>
      <c r="Y212" s="117">
        <v>8</v>
      </c>
      <c r="Z212" s="117">
        <v>2</v>
      </c>
      <c r="AA212" s="118" t="s">
        <v>88</v>
      </c>
      <c r="AB212" s="119" t="str">
        <f t="shared" si="149"/>
        <v>2A</v>
      </c>
      <c r="AC212" s="120">
        <f t="shared" si="149"/>
      </c>
      <c r="AD212" s="121"/>
      <c r="AE212" s="122"/>
      <c r="AF212" s="123">
        <f t="shared" si="150"/>
        <v>0</v>
      </c>
    </row>
    <row r="213" spans="1:32" ht="12.75">
      <c r="A213" s="76" t="str">
        <f t="shared" si="151"/>
        <v>3A</v>
      </c>
      <c r="B213" s="170" t="str">
        <f>K204</f>
        <v>5B</v>
      </c>
      <c r="C213" s="176"/>
      <c r="D213" s="172"/>
      <c r="E213" s="80"/>
      <c r="F213" s="165"/>
      <c r="G213" s="166"/>
      <c r="H213" s="81"/>
      <c r="I213" s="189"/>
      <c r="J213" s="190"/>
      <c r="K213" s="189">
        <f t="shared" si="146"/>
      </c>
      <c r="L213" s="204"/>
      <c r="Q213" s="21"/>
      <c r="R213" s="21"/>
      <c r="S213" s="25"/>
      <c r="T213" s="25"/>
      <c r="V213" s="21"/>
      <c r="W213" s="102">
        <f t="shared" si="147"/>
      </c>
      <c r="X213" s="179">
        <f t="shared" si="148"/>
        <v>8.03</v>
      </c>
      <c r="Y213" s="109">
        <v>8</v>
      </c>
      <c r="Z213" s="109">
        <v>3</v>
      </c>
      <c r="AA213" s="110" t="s">
        <v>88</v>
      </c>
      <c r="AB213" s="111" t="str">
        <f t="shared" si="149"/>
        <v>3A</v>
      </c>
      <c r="AC213" s="112" t="str">
        <f t="shared" si="149"/>
        <v>5B</v>
      </c>
      <c r="AD213" s="113"/>
      <c r="AE213" s="114"/>
      <c r="AF213" s="115">
        <f t="shared" si="150"/>
        <v>0</v>
      </c>
    </row>
    <row r="214" spans="1:32" ht="13.5" thickBot="1">
      <c r="A214" s="82" t="str">
        <f t="shared" si="151"/>
        <v>4A</v>
      </c>
      <c r="B214" s="171" t="str">
        <f>K203</f>
        <v>4B</v>
      </c>
      <c r="C214" s="176"/>
      <c r="D214" s="173"/>
      <c r="E214" s="85"/>
      <c r="F214" s="163"/>
      <c r="G214" s="85"/>
      <c r="H214" s="81"/>
      <c r="I214" s="187"/>
      <c r="J214" s="188"/>
      <c r="K214" s="187">
        <f t="shared" si="146"/>
      </c>
      <c r="L214" s="196"/>
      <c r="O214" s="24"/>
      <c r="P214" s="24"/>
      <c r="Q214" s="21"/>
      <c r="R214" s="21"/>
      <c r="S214" s="25"/>
      <c r="T214" s="25"/>
      <c r="V214" s="21"/>
      <c r="W214" s="102">
        <f t="shared" si="147"/>
      </c>
      <c r="X214" s="180">
        <f t="shared" si="148"/>
        <v>8.04</v>
      </c>
      <c r="Y214" s="117">
        <v>8</v>
      </c>
      <c r="Z214" s="117">
        <v>4</v>
      </c>
      <c r="AA214" s="118" t="s">
        <v>88</v>
      </c>
      <c r="AB214" s="119" t="str">
        <f t="shared" si="149"/>
        <v>4A</v>
      </c>
      <c r="AC214" s="120" t="str">
        <f t="shared" si="149"/>
        <v>4B</v>
      </c>
      <c r="AD214" s="121"/>
      <c r="AE214" s="122"/>
      <c r="AF214" s="123">
        <f t="shared" si="150"/>
        <v>0</v>
      </c>
    </row>
    <row r="215" spans="1:32" ht="12.75">
      <c r="A215" s="76" t="str">
        <f t="shared" si="151"/>
        <v>5A</v>
      </c>
      <c r="B215" s="170" t="str">
        <f>K202</f>
        <v>3B</v>
      </c>
      <c r="C215" s="176"/>
      <c r="D215" s="172"/>
      <c r="E215" s="80"/>
      <c r="F215" s="165"/>
      <c r="G215" s="166"/>
      <c r="H215" s="81"/>
      <c r="I215" s="189"/>
      <c r="J215" s="190"/>
      <c r="K215" s="189">
        <f t="shared" si="146"/>
      </c>
      <c r="L215" s="190"/>
      <c r="O215" s="24"/>
      <c r="P215" s="24"/>
      <c r="Q215" s="21"/>
      <c r="R215" s="21"/>
      <c r="S215" s="25"/>
      <c r="T215" s="25"/>
      <c r="V215" s="21"/>
      <c r="W215" s="102">
        <f t="shared" si="147"/>
      </c>
      <c r="X215" s="179">
        <f t="shared" si="148"/>
        <v>8.05</v>
      </c>
      <c r="Y215" s="109">
        <v>8</v>
      </c>
      <c r="Z215" s="109">
        <v>5</v>
      </c>
      <c r="AA215" s="110" t="s">
        <v>88</v>
      </c>
      <c r="AB215" s="111" t="str">
        <f t="shared" si="149"/>
        <v>5A</v>
      </c>
      <c r="AC215" s="112" t="str">
        <f t="shared" si="149"/>
        <v>3B</v>
      </c>
      <c r="AD215" s="113"/>
      <c r="AE215" s="114"/>
      <c r="AF215" s="115">
        <f t="shared" si="150"/>
        <v>0</v>
      </c>
    </row>
    <row r="216" spans="1:32" ht="13.5" thickBot="1">
      <c r="A216" s="82" t="str">
        <f t="shared" si="151"/>
        <v>6A</v>
      </c>
      <c r="B216" s="171" t="str">
        <f>K201</f>
        <v>2B</v>
      </c>
      <c r="C216" s="176"/>
      <c r="D216" s="173"/>
      <c r="E216" s="85"/>
      <c r="F216" s="163"/>
      <c r="G216" s="85"/>
      <c r="H216" s="81"/>
      <c r="I216" s="187"/>
      <c r="J216" s="188"/>
      <c r="K216" s="187">
        <f t="shared" si="146"/>
      </c>
      <c r="L216" s="188"/>
      <c r="O216" s="24"/>
      <c r="P216" s="24"/>
      <c r="Q216" s="21"/>
      <c r="R216" s="21"/>
      <c r="S216" s="25"/>
      <c r="T216" s="25"/>
      <c r="V216" s="21"/>
      <c r="W216" s="102">
        <f t="shared" si="147"/>
      </c>
      <c r="X216" s="180">
        <f t="shared" si="148"/>
        <v>8.06</v>
      </c>
      <c r="Y216" s="117">
        <v>8</v>
      </c>
      <c r="Z216" s="117">
        <v>6</v>
      </c>
      <c r="AA216" s="118" t="s">
        <v>88</v>
      </c>
      <c r="AB216" s="119" t="str">
        <f t="shared" si="149"/>
        <v>6A</v>
      </c>
      <c r="AC216" s="120" t="str">
        <f t="shared" si="149"/>
        <v>2B</v>
      </c>
      <c r="AD216" s="121"/>
      <c r="AE216" s="122"/>
      <c r="AF216" s="123">
        <f t="shared" si="150"/>
        <v>0</v>
      </c>
    </row>
    <row r="217" spans="1:32" ht="12.75">
      <c r="A217" s="76" t="str">
        <f t="shared" si="151"/>
        <v>7A</v>
      </c>
      <c r="B217" s="170" t="str">
        <f>K200</f>
        <v>1B</v>
      </c>
      <c r="C217" s="176"/>
      <c r="D217" s="172"/>
      <c r="E217" s="80"/>
      <c r="F217" s="165"/>
      <c r="G217" s="166"/>
      <c r="H217" s="81"/>
      <c r="I217" s="189"/>
      <c r="J217" s="190"/>
      <c r="K217" s="189">
        <f t="shared" si="146"/>
      </c>
      <c r="L217" s="190"/>
      <c r="O217" s="24"/>
      <c r="P217" s="24"/>
      <c r="Q217" s="21"/>
      <c r="R217" s="21"/>
      <c r="S217" s="25"/>
      <c r="T217" s="25"/>
      <c r="V217" s="21"/>
      <c r="W217" s="102">
        <f t="shared" si="147"/>
      </c>
      <c r="X217" s="179">
        <f t="shared" si="148"/>
        <v>8.07</v>
      </c>
      <c r="Y217" s="109">
        <v>8</v>
      </c>
      <c r="Z217" s="109">
        <v>7</v>
      </c>
      <c r="AA217" s="110" t="s">
        <v>88</v>
      </c>
      <c r="AB217" s="111" t="str">
        <f t="shared" si="149"/>
        <v>7A</v>
      </c>
      <c r="AC217" s="112" t="str">
        <f t="shared" si="149"/>
        <v>1B</v>
      </c>
      <c r="AD217" s="113"/>
      <c r="AE217" s="114"/>
      <c r="AF217" s="115">
        <f t="shared" si="150"/>
        <v>0</v>
      </c>
    </row>
    <row r="218" spans="1:32" ht="13.5" thickBot="1">
      <c r="A218" s="82" t="str">
        <f t="shared" si="151"/>
        <v>8A</v>
      </c>
      <c r="B218" s="171" t="str">
        <f>K199</f>
        <v>9A</v>
      </c>
      <c r="C218" s="176"/>
      <c r="D218" s="173"/>
      <c r="E218" s="85"/>
      <c r="F218" s="163"/>
      <c r="G218" s="85"/>
      <c r="H218" s="81"/>
      <c r="I218" s="187"/>
      <c r="J218" s="188"/>
      <c r="K218" s="187">
        <f t="shared" si="146"/>
      </c>
      <c r="L218" s="188"/>
      <c r="O218" s="24"/>
      <c r="P218" s="24"/>
      <c r="Q218" s="21"/>
      <c r="R218" s="21"/>
      <c r="T218" s="25"/>
      <c r="V218" s="21"/>
      <c r="W218" s="103">
        <f t="shared" si="147"/>
      </c>
      <c r="X218" s="180">
        <f t="shared" si="148"/>
        <v>8.08</v>
      </c>
      <c r="Y218" s="117">
        <v>8</v>
      </c>
      <c r="Z218" s="117">
        <v>8</v>
      </c>
      <c r="AA218" s="118" t="s">
        <v>88</v>
      </c>
      <c r="AB218" s="119" t="str">
        <f t="shared" si="149"/>
        <v>8A</v>
      </c>
      <c r="AC218" s="120" t="str">
        <f t="shared" si="149"/>
        <v>9A</v>
      </c>
      <c r="AD218" s="121"/>
      <c r="AE218" s="122"/>
      <c r="AF218" s="123">
        <f t="shared" si="150"/>
        <v>0</v>
      </c>
    </row>
    <row r="219" spans="9:23" ht="12.75">
      <c r="I219" s="24"/>
      <c r="O219" s="24"/>
      <c r="P219" s="24"/>
      <c r="Q219" s="21"/>
      <c r="R219" s="21"/>
      <c r="T219" s="25"/>
      <c r="V219" s="21"/>
      <c r="W219" s="21"/>
    </row>
    <row r="220" spans="9:22" ht="13.5" thickBot="1">
      <c r="I220" s="24"/>
      <c r="O220" s="24"/>
      <c r="P220" s="24"/>
      <c r="Q220" s="21"/>
      <c r="R220" s="21"/>
      <c r="T220" s="25"/>
      <c r="V220" s="21"/>
    </row>
    <row r="221" spans="1:32" ht="20.25" thickBot="1">
      <c r="A221" s="93" t="s">
        <v>20</v>
      </c>
      <c r="B221" s="94"/>
      <c r="C221" s="94"/>
      <c r="D221" s="94"/>
      <c r="E221" s="94"/>
      <c r="F221" s="94"/>
      <c r="G221" s="94"/>
      <c r="H221" s="94"/>
      <c r="I221" s="96" t="s">
        <v>58</v>
      </c>
      <c r="J221" s="94"/>
      <c r="K221" s="94"/>
      <c r="L221" s="94"/>
      <c r="O221" s="24"/>
      <c r="P221" s="24"/>
      <c r="Q221" s="21"/>
      <c r="R221" s="21"/>
      <c r="T221" s="25"/>
      <c r="V221" s="21"/>
      <c r="W221" s="101" t="str">
        <f>IF(COUNTIF(X:X,X221)&gt;1,"X","")</f>
        <v>X</v>
      </c>
      <c r="X221" s="105"/>
      <c r="Y221" s="105"/>
      <c r="Z221" s="197" t="str">
        <f>"PARTITE "&amp;A221</f>
        <v>PARTITE QUARTI DI FINALE</v>
      </c>
      <c r="AA221" s="198"/>
      <c r="AB221" s="198"/>
      <c r="AC221" s="198"/>
      <c r="AD221" s="198"/>
      <c r="AE221" s="198"/>
      <c r="AF221" s="199"/>
    </row>
    <row r="222" spans="1:32" ht="13.5" thickBot="1">
      <c r="A222" s="72" t="s">
        <v>74</v>
      </c>
      <c r="B222" s="73" t="s">
        <v>74</v>
      </c>
      <c r="C222" s="169"/>
      <c r="D222" s="191" t="s">
        <v>11</v>
      </c>
      <c r="E222" s="192"/>
      <c r="F222" s="167" t="s">
        <v>105</v>
      </c>
      <c r="G222" s="168" t="s">
        <v>106</v>
      </c>
      <c r="H222" s="34"/>
      <c r="I222" s="191" t="s">
        <v>24</v>
      </c>
      <c r="J222" s="193"/>
      <c r="K222" s="191" t="s">
        <v>104</v>
      </c>
      <c r="L222" s="192"/>
      <c r="O222" s="24"/>
      <c r="P222" s="24"/>
      <c r="Q222" s="21"/>
      <c r="R222" s="21"/>
      <c r="T222" s="25"/>
      <c r="V222" s="21"/>
      <c r="W222" s="102"/>
      <c r="X222" s="106" t="s">
        <v>80</v>
      </c>
      <c r="Y222" s="106" t="s">
        <v>78</v>
      </c>
      <c r="Z222" s="106" t="s">
        <v>23</v>
      </c>
      <c r="AA222" s="106" t="s">
        <v>35</v>
      </c>
      <c r="AB222" s="143" t="s">
        <v>74</v>
      </c>
      <c r="AC222" s="143" t="s">
        <v>74</v>
      </c>
      <c r="AD222" s="205" t="s">
        <v>11</v>
      </c>
      <c r="AE222" s="206"/>
      <c r="AF222" s="106" t="s">
        <v>24</v>
      </c>
    </row>
    <row r="223" spans="1:32" ht="12.75">
      <c r="A223" s="76">
        <f>K211</f>
      </c>
      <c r="B223" s="170">
        <f>K218</f>
      </c>
      <c r="C223" s="175"/>
      <c r="D223" s="172"/>
      <c r="E223" s="80"/>
      <c r="F223" s="165"/>
      <c r="G223" s="166"/>
      <c r="H223" s="81"/>
      <c r="I223" s="189"/>
      <c r="J223" s="190">
        <v>1</v>
      </c>
      <c r="K223" s="189">
        <f>IF(D223&gt;E223,A223,IF(OR(D223=E223),"",B223))</f>
      </c>
      <c r="L223" s="190"/>
      <c r="O223" s="24"/>
      <c r="P223" s="24"/>
      <c r="Q223" s="21"/>
      <c r="R223" s="21"/>
      <c r="T223" s="25"/>
      <c r="V223" s="21"/>
      <c r="W223" s="102">
        <f>IF(COUNTIF(X:X,X223)&gt;1,"X","")</f>
      </c>
      <c r="X223" s="179">
        <f>Y223+Z223/100</f>
        <v>9.01</v>
      </c>
      <c r="Y223" s="109">
        <v>9</v>
      </c>
      <c r="Z223" s="109">
        <v>1</v>
      </c>
      <c r="AA223" s="110" t="s">
        <v>89</v>
      </c>
      <c r="AB223" s="111">
        <f aca="true" t="shared" si="152" ref="AB223:AC226">A223</f>
      </c>
      <c r="AC223" s="112">
        <f t="shared" si="152"/>
      </c>
      <c r="AD223" s="113"/>
      <c r="AE223" s="114"/>
      <c r="AF223" s="115">
        <f>I223</f>
        <v>0</v>
      </c>
    </row>
    <row r="224" spans="1:32" ht="13.5" thickBot="1">
      <c r="A224" s="82">
        <f>K212</f>
      </c>
      <c r="B224" s="171">
        <f>K217</f>
      </c>
      <c r="C224" s="176"/>
      <c r="D224" s="173"/>
      <c r="E224" s="85"/>
      <c r="F224" s="163"/>
      <c r="G224" s="85"/>
      <c r="H224" s="81"/>
      <c r="I224" s="187"/>
      <c r="J224" s="188">
        <v>2</v>
      </c>
      <c r="K224" s="187">
        <f>IF(D224&gt;E224,A224,IF(OR(D224=E224),"",B224))</f>
      </c>
      <c r="L224" s="188"/>
      <c r="O224" s="24"/>
      <c r="P224" s="24"/>
      <c r="Q224" s="21"/>
      <c r="R224" s="21"/>
      <c r="T224" s="25"/>
      <c r="V224" s="21"/>
      <c r="W224" s="102">
        <f>IF(COUNTIF(X:X,X224)&gt;1,"X","")</f>
      </c>
      <c r="X224" s="180">
        <f>Y224+Z224/100</f>
        <v>9.02</v>
      </c>
      <c r="Y224" s="117">
        <v>9</v>
      </c>
      <c r="Z224" s="117">
        <v>2</v>
      </c>
      <c r="AA224" s="118" t="s">
        <v>89</v>
      </c>
      <c r="AB224" s="119">
        <f t="shared" si="152"/>
      </c>
      <c r="AC224" s="120">
        <f t="shared" si="152"/>
      </c>
      <c r="AD224" s="121"/>
      <c r="AE224" s="122"/>
      <c r="AF224" s="123">
        <f>I224</f>
        <v>0</v>
      </c>
    </row>
    <row r="225" spans="1:32" ht="12.75">
      <c r="A225" s="76">
        <f>K213</f>
      </c>
      <c r="B225" s="170">
        <f>K216</f>
      </c>
      <c r="C225" s="176"/>
      <c r="D225" s="172"/>
      <c r="E225" s="80"/>
      <c r="F225" s="165"/>
      <c r="G225" s="166"/>
      <c r="H225" s="81"/>
      <c r="I225" s="189"/>
      <c r="J225" s="190">
        <v>3</v>
      </c>
      <c r="K225" s="189">
        <f>IF(D225&gt;E225,A225,IF(OR(D225=E225),"",B225))</f>
      </c>
      <c r="L225" s="190"/>
      <c r="O225" s="24"/>
      <c r="P225" s="24"/>
      <c r="Q225" s="21"/>
      <c r="R225" s="21"/>
      <c r="T225" s="25"/>
      <c r="V225" s="21"/>
      <c r="W225" s="102">
        <f>IF(COUNTIF(X:X,X225)&gt;1,"X","")</f>
      </c>
      <c r="X225" s="179">
        <f>Y225+Z225/100</f>
        <v>9.03</v>
      </c>
      <c r="Y225" s="109">
        <v>9</v>
      </c>
      <c r="Z225" s="109">
        <v>3</v>
      </c>
      <c r="AA225" s="110" t="s">
        <v>89</v>
      </c>
      <c r="AB225" s="111">
        <f t="shared" si="152"/>
      </c>
      <c r="AC225" s="112">
        <f t="shared" si="152"/>
      </c>
      <c r="AD225" s="113"/>
      <c r="AE225" s="114"/>
      <c r="AF225" s="115">
        <f>I225</f>
        <v>0</v>
      </c>
    </row>
    <row r="226" spans="1:32" ht="13.5" thickBot="1">
      <c r="A226" s="82">
        <f>K214</f>
      </c>
      <c r="B226" s="171">
        <f>K215</f>
      </c>
      <c r="C226" s="176"/>
      <c r="D226" s="173"/>
      <c r="E226" s="85"/>
      <c r="F226" s="163"/>
      <c r="G226" s="85"/>
      <c r="H226" s="81"/>
      <c r="I226" s="187"/>
      <c r="J226" s="188">
        <v>4</v>
      </c>
      <c r="K226" s="187">
        <f>IF(D226&gt;E226,A226,IF(OR(D226=E226),"",B226))</f>
      </c>
      <c r="L226" s="188"/>
      <c r="O226" s="24"/>
      <c r="P226" s="24"/>
      <c r="Q226" s="21"/>
      <c r="R226" s="21"/>
      <c r="S226" s="25"/>
      <c r="T226" s="25"/>
      <c r="V226" s="21"/>
      <c r="W226" s="103">
        <f>IF(COUNTIF(X:X,X226)&gt;1,"X","")</f>
      </c>
      <c r="X226" s="180">
        <f>Y226+Z226/100</f>
        <v>9.04</v>
      </c>
      <c r="Y226" s="117">
        <v>9</v>
      </c>
      <c r="Z226" s="117">
        <v>4</v>
      </c>
      <c r="AA226" s="118" t="s">
        <v>89</v>
      </c>
      <c r="AB226" s="119">
        <f t="shared" si="152"/>
      </c>
      <c r="AC226" s="120">
        <f t="shared" si="152"/>
      </c>
      <c r="AD226" s="121"/>
      <c r="AE226" s="122"/>
      <c r="AF226" s="123">
        <f>I226</f>
        <v>0</v>
      </c>
    </row>
    <row r="227" spans="9:29" ht="12.75">
      <c r="I227" s="24"/>
      <c r="O227" s="24"/>
      <c r="P227" s="24"/>
      <c r="Q227" s="21"/>
      <c r="R227" s="21"/>
      <c r="S227" s="25"/>
      <c r="T227" s="25"/>
      <c r="V227" s="21"/>
      <c r="X227" s="141"/>
      <c r="Y227" s="141"/>
      <c r="AB227" s="141"/>
      <c r="AC227" s="141"/>
    </row>
    <row r="228" spans="9:29" ht="13.5" thickBot="1">
      <c r="I228" s="24"/>
      <c r="O228" s="24"/>
      <c r="P228" s="24"/>
      <c r="Q228" s="21"/>
      <c r="R228" s="21"/>
      <c r="S228" s="25"/>
      <c r="T228" s="25"/>
      <c r="V228" s="21"/>
      <c r="X228" s="141"/>
      <c r="Y228" s="141"/>
      <c r="AB228" s="141"/>
      <c r="AC228" s="141"/>
    </row>
    <row r="229" spans="1:32" ht="20.25" thickBot="1">
      <c r="A229" s="93" t="s">
        <v>21</v>
      </c>
      <c r="B229" s="94"/>
      <c r="C229" s="94"/>
      <c r="D229" s="94"/>
      <c r="E229" s="94"/>
      <c r="F229" s="94"/>
      <c r="G229" s="94"/>
      <c r="H229" s="94"/>
      <c r="I229" s="96" t="s">
        <v>63</v>
      </c>
      <c r="J229" s="94"/>
      <c r="K229" s="94"/>
      <c r="L229" s="94"/>
      <c r="O229" s="24"/>
      <c r="P229" s="24"/>
      <c r="Q229" s="21"/>
      <c r="R229" s="21"/>
      <c r="S229" s="25"/>
      <c r="T229" s="25"/>
      <c r="V229" s="21"/>
      <c r="W229" s="101" t="str">
        <f>IF(COUNTIF(X:X,X229)&gt;1,"X","")</f>
        <v>X</v>
      </c>
      <c r="X229" s="105"/>
      <c r="Y229" s="105"/>
      <c r="Z229" s="197" t="str">
        <f>"PARTITE "&amp;A229</f>
        <v>PARTITE SEMIFINALI</v>
      </c>
      <c r="AA229" s="198"/>
      <c r="AB229" s="198"/>
      <c r="AC229" s="198"/>
      <c r="AD229" s="198"/>
      <c r="AE229" s="198"/>
      <c r="AF229" s="199"/>
    </row>
    <row r="230" spans="1:32" ht="13.5" thickBot="1">
      <c r="A230" s="72" t="s">
        <v>74</v>
      </c>
      <c r="B230" s="73" t="s">
        <v>74</v>
      </c>
      <c r="C230" s="169"/>
      <c r="D230" s="191" t="s">
        <v>11</v>
      </c>
      <c r="E230" s="192"/>
      <c r="F230" s="167" t="s">
        <v>105</v>
      </c>
      <c r="G230" s="168" t="s">
        <v>106</v>
      </c>
      <c r="H230" s="34"/>
      <c r="I230" s="191" t="s">
        <v>24</v>
      </c>
      <c r="J230" s="193"/>
      <c r="K230" s="191" t="s">
        <v>104</v>
      </c>
      <c r="L230" s="192"/>
      <c r="O230" s="24"/>
      <c r="P230" s="24"/>
      <c r="Q230" s="21"/>
      <c r="R230" s="21"/>
      <c r="S230" s="25"/>
      <c r="T230" s="25"/>
      <c r="V230" s="21"/>
      <c r="W230" s="102"/>
      <c r="X230" s="106" t="s">
        <v>80</v>
      </c>
      <c r="Y230" s="106" t="s">
        <v>78</v>
      </c>
      <c r="Z230" s="106" t="s">
        <v>23</v>
      </c>
      <c r="AA230" s="106" t="s">
        <v>35</v>
      </c>
      <c r="AB230" s="143" t="s">
        <v>74</v>
      </c>
      <c r="AC230" s="143" t="s">
        <v>74</v>
      </c>
      <c r="AD230" s="205" t="s">
        <v>11</v>
      </c>
      <c r="AE230" s="206"/>
      <c r="AF230" s="106" t="s">
        <v>24</v>
      </c>
    </row>
    <row r="231" spans="1:32" ht="12.75">
      <c r="A231" s="76">
        <f>K223</f>
      </c>
      <c r="B231" s="170">
        <f>K226</f>
      </c>
      <c r="C231" s="175"/>
      <c r="D231" s="172"/>
      <c r="E231" s="80"/>
      <c r="F231" s="165"/>
      <c r="G231" s="166"/>
      <c r="H231" s="81"/>
      <c r="I231" s="189"/>
      <c r="J231" s="190">
        <v>1</v>
      </c>
      <c r="K231" s="189">
        <f>IF(D231&gt;E231,A231,IF(OR(D231=E231),"",B231))</f>
      </c>
      <c r="L231" s="190"/>
      <c r="O231" s="24"/>
      <c r="P231" s="24"/>
      <c r="Q231" s="21"/>
      <c r="R231" s="21"/>
      <c r="S231" s="25"/>
      <c r="T231" s="25"/>
      <c r="V231" s="21"/>
      <c r="W231" s="102">
        <f>IF(COUNTIF(X:X,X231)&gt;1,"X","")</f>
      </c>
      <c r="X231" s="179">
        <f>Y231+Z231/100</f>
        <v>10.01</v>
      </c>
      <c r="Y231" s="109">
        <v>10</v>
      </c>
      <c r="Z231" s="109">
        <v>1</v>
      </c>
      <c r="AA231" s="110" t="s">
        <v>90</v>
      </c>
      <c r="AB231" s="111">
        <f>A231</f>
      </c>
      <c r="AC231" s="112">
        <f>B231</f>
      </c>
      <c r="AD231" s="113"/>
      <c r="AE231" s="114"/>
      <c r="AF231" s="115">
        <f>I231</f>
        <v>0</v>
      </c>
    </row>
    <row r="232" spans="1:32" ht="13.5" thickBot="1">
      <c r="A232" s="82">
        <f>K224</f>
      </c>
      <c r="B232" s="171">
        <f>K225</f>
      </c>
      <c r="C232" s="176"/>
      <c r="D232" s="173"/>
      <c r="E232" s="85"/>
      <c r="F232" s="163"/>
      <c r="G232" s="85"/>
      <c r="H232" s="81"/>
      <c r="I232" s="187"/>
      <c r="J232" s="188">
        <v>2</v>
      </c>
      <c r="K232" s="187">
        <f>IF(D232&gt;E232,A232,IF(OR(D232=E232),"",B232))</f>
      </c>
      <c r="L232" s="188"/>
      <c r="O232" s="24"/>
      <c r="P232" s="24"/>
      <c r="Q232" s="21"/>
      <c r="R232" s="21"/>
      <c r="S232" s="25"/>
      <c r="T232" s="25"/>
      <c r="V232" s="21"/>
      <c r="W232" s="103">
        <f>IF(COUNTIF(X:X,X232)&gt;1,"X","")</f>
      </c>
      <c r="X232" s="180">
        <f>Y232+Z232/100</f>
        <v>10.02</v>
      </c>
      <c r="Y232" s="117">
        <v>10</v>
      </c>
      <c r="Z232" s="117">
        <v>2</v>
      </c>
      <c r="AA232" s="118" t="s">
        <v>90</v>
      </c>
      <c r="AB232" s="119">
        <f>A232</f>
      </c>
      <c r="AC232" s="120">
        <f>B232</f>
      </c>
      <c r="AD232" s="121"/>
      <c r="AE232" s="122"/>
      <c r="AF232" s="123">
        <f>I232</f>
        <v>0</v>
      </c>
    </row>
    <row r="233" spans="9:29" ht="12.75">
      <c r="I233" s="24"/>
      <c r="O233" s="24"/>
      <c r="P233" s="24"/>
      <c r="Q233" s="21"/>
      <c r="R233" s="21"/>
      <c r="S233" s="25"/>
      <c r="T233" s="25"/>
      <c r="V233" s="21"/>
      <c r="X233" s="141"/>
      <c r="Y233" s="141"/>
      <c r="AB233" s="141"/>
      <c r="AC233" s="141"/>
    </row>
    <row r="234" spans="9:29" ht="13.5" thickBot="1">
      <c r="I234" s="24"/>
      <c r="O234" s="24"/>
      <c r="P234" s="24"/>
      <c r="Q234" s="21"/>
      <c r="R234" s="21"/>
      <c r="S234" s="25"/>
      <c r="T234" s="25"/>
      <c r="V234" s="21"/>
      <c r="X234" s="141"/>
      <c r="Y234" s="141"/>
      <c r="AB234" s="141"/>
      <c r="AC234" s="141"/>
    </row>
    <row r="235" spans="1:32" ht="20.25" thickBot="1">
      <c r="A235" s="93" t="s">
        <v>22</v>
      </c>
      <c r="B235" s="94"/>
      <c r="C235" s="94"/>
      <c r="D235" s="94"/>
      <c r="E235" s="94"/>
      <c r="F235" s="94"/>
      <c r="G235" s="94"/>
      <c r="H235" s="94"/>
      <c r="I235" s="96" t="s">
        <v>59</v>
      </c>
      <c r="J235" s="94"/>
      <c r="K235" s="94"/>
      <c r="L235" s="94"/>
      <c r="O235" s="24"/>
      <c r="P235" s="24"/>
      <c r="Q235" s="21"/>
      <c r="R235" s="21"/>
      <c r="S235" s="25"/>
      <c r="T235" s="25"/>
      <c r="V235" s="21"/>
      <c r="W235" s="101" t="str">
        <f>IF(COUNTIF(X:X,X235)&gt;1,"X","")</f>
        <v>X</v>
      </c>
      <c r="X235" s="105"/>
      <c r="Y235" s="105"/>
      <c r="Z235" s="197" t="str">
        <f>"PARTITE "&amp;A235</f>
        <v>PARTITE FINALE 1° e 2° POSTO</v>
      </c>
      <c r="AA235" s="198"/>
      <c r="AB235" s="198"/>
      <c r="AC235" s="198"/>
      <c r="AD235" s="198"/>
      <c r="AE235" s="198"/>
      <c r="AF235" s="199"/>
    </row>
    <row r="236" spans="1:32" ht="13.5" thickBot="1">
      <c r="A236" s="72" t="s">
        <v>74</v>
      </c>
      <c r="B236" s="73" t="s">
        <v>74</v>
      </c>
      <c r="C236" s="169"/>
      <c r="D236" s="191" t="s">
        <v>11</v>
      </c>
      <c r="E236" s="192"/>
      <c r="F236" s="167" t="s">
        <v>105</v>
      </c>
      <c r="G236" s="168" t="s">
        <v>106</v>
      </c>
      <c r="H236" s="34"/>
      <c r="I236" s="191" t="s">
        <v>24</v>
      </c>
      <c r="J236" s="193"/>
      <c r="K236" s="191" t="s">
        <v>104</v>
      </c>
      <c r="L236" s="192"/>
      <c r="O236" s="24"/>
      <c r="P236" s="24"/>
      <c r="Q236" s="21"/>
      <c r="R236" s="21"/>
      <c r="S236" s="25"/>
      <c r="T236" s="25"/>
      <c r="V236" s="21"/>
      <c r="W236" s="102"/>
      <c r="X236" s="106" t="s">
        <v>80</v>
      </c>
      <c r="Y236" s="106" t="s">
        <v>78</v>
      </c>
      <c r="Z236" s="106" t="s">
        <v>23</v>
      </c>
      <c r="AA236" s="106" t="s">
        <v>35</v>
      </c>
      <c r="AB236" s="143" t="s">
        <v>74</v>
      </c>
      <c r="AC236" s="143" t="s">
        <v>74</v>
      </c>
      <c r="AD236" s="205" t="s">
        <v>11</v>
      </c>
      <c r="AE236" s="206"/>
      <c r="AF236" s="106" t="s">
        <v>24</v>
      </c>
    </row>
    <row r="237" spans="1:32" ht="13.5" thickBot="1">
      <c r="A237" s="76">
        <f>K231</f>
      </c>
      <c r="B237" s="170">
        <f>K232</f>
      </c>
      <c r="C237" s="175"/>
      <c r="D237" s="172"/>
      <c r="E237" s="80"/>
      <c r="F237" s="165"/>
      <c r="G237" s="166"/>
      <c r="H237" s="81"/>
      <c r="I237" s="189"/>
      <c r="J237" s="190">
        <v>1</v>
      </c>
      <c r="K237" s="189">
        <f>IF(D237&gt;E237,A237,IF(OR(D237=E237),"",B237))</f>
      </c>
      <c r="L237" s="190"/>
      <c r="O237" s="24"/>
      <c r="P237" s="24"/>
      <c r="Q237" s="21"/>
      <c r="R237" s="21"/>
      <c r="S237" s="25"/>
      <c r="T237" s="25"/>
      <c r="V237" s="21"/>
      <c r="W237" s="103">
        <f>IF(COUNTIF(X:X,X237)&gt;1,"X","")</f>
      </c>
      <c r="X237" s="181">
        <f>Y237+Z237/100</f>
        <v>11.01</v>
      </c>
      <c r="Y237" s="144">
        <v>11</v>
      </c>
      <c r="Z237" s="144">
        <v>1</v>
      </c>
      <c r="AA237" s="145" t="s">
        <v>98</v>
      </c>
      <c r="AB237" s="146">
        <f>A237</f>
      </c>
      <c r="AC237" s="147">
        <f>B237</f>
      </c>
      <c r="AD237" s="148"/>
      <c r="AE237" s="149"/>
      <c r="AF237" s="150">
        <f>I237</f>
        <v>0</v>
      </c>
    </row>
    <row r="238" spans="15:29" ht="12.75">
      <c r="O238" s="24"/>
      <c r="P238" s="24"/>
      <c r="Q238" s="21"/>
      <c r="R238" s="21"/>
      <c r="S238" s="25"/>
      <c r="T238" s="25"/>
      <c r="V238" s="21"/>
      <c r="W238" s="21"/>
      <c r="X238" s="141"/>
      <c r="Y238" s="141"/>
      <c r="AB238" s="141"/>
      <c r="AC238" s="141"/>
    </row>
    <row r="239" spans="15:29" ht="12.75">
      <c r="O239" s="24"/>
      <c r="P239" s="24"/>
      <c r="Q239" s="21"/>
      <c r="R239" s="21"/>
      <c r="S239" s="25"/>
      <c r="T239" s="25"/>
      <c r="V239" s="21"/>
      <c r="X239" s="141"/>
      <c r="Y239" s="141"/>
      <c r="AB239" s="141"/>
      <c r="AC239" s="141"/>
    </row>
    <row r="240" spans="7:25" ht="12.75">
      <c r="G240" s="21"/>
      <c r="H240" s="21"/>
      <c r="O240" s="24"/>
      <c r="P240" s="24"/>
      <c r="Q240" s="21"/>
      <c r="R240" s="21"/>
      <c r="S240" s="25"/>
      <c r="T240" s="25"/>
      <c r="V240" s="21"/>
      <c r="W240" s="21"/>
      <c r="X240" s="141"/>
      <c r="Y240" s="141"/>
    </row>
    <row r="241" spans="15:29" ht="13.5" thickBot="1">
      <c r="O241" s="24"/>
      <c r="P241" s="24"/>
      <c r="Q241" s="21"/>
      <c r="R241" s="21"/>
      <c r="S241" s="25"/>
      <c r="T241" s="25"/>
      <c r="V241" s="21"/>
      <c r="X241" s="141"/>
      <c r="Y241" s="141"/>
      <c r="AB241" s="141"/>
      <c r="AC241" s="141"/>
    </row>
    <row r="242" spans="1:32" ht="20.25" thickBot="1">
      <c r="A242" s="97" t="s">
        <v>91</v>
      </c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9"/>
      <c r="O242" s="24"/>
      <c r="P242" s="24"/>
      <c r="Q242" s="21"/>
      <c r="R242" s="21"/>
      <c r="S242" s="25"/>
      <c r="T242" s="25"/>
      <c r="V242" s="21"/>
      <c r="W242" s="101" t="str">
        <f>IF(COUNTIF(X:X,X242)&gt;1,"X","")</f>
        <v>X</v>
      </c>
      <c r="X242" s="105"/>
      <c r="Y242" s="105"/>
      <c r="Z242" s="197" t="str">
        <f>"PARTITE "&amp;A242</f>
        <v>PARTITE FUTURE - BARRAGE</v>
      </c>
      <c r="AA242" s="198"/>
      <c r="AB242" s="198"/>
      <c r="AC242" s="198"/>
      <c r="AD242" s="198"/>
      <c r="AE242" s="198"/>
      <c r="AF242" s="199"/>
    </row>
    <row r="243" spans="1:32" ht="13.5" thickBot="1">
      <c r="A243" s="72" t="s">
        <v>74</v>
      </c>
      <c r="B243" s="73" t="s">
        <v>74</v>
      </c>
      <c r="C243" s="169"/>
      <c r="D243" s="191" t="s">
        <v>11</v>
      </c>
      <c r="E243" s="192"/>
      <c r="F243" s="167" t="s">
        <v>105</v>
      </c>
      <c r="G243" s="168" t="s">
        <v>106</v>
      </c>
      <c r="H243" s="34"/>
      <c r="I243" s="191" t="s">
        <v>24</v>
      </c>
      <c r="J243" s="193"/>
      <c r="K243" s="191" t="s">
        <v>104</v>
      </c>
      <c r="L243" s="192"/>
      <c r="O243" s="24"/>
      <c r="P243" s="24"/>
      <c r="Q243" s="21"/>
      <c r="R243" s="21"/>
      <c r="S243" s="25"/>
      <c r="T243" s="25"/>
      <c r="V243" s="21"/>
      <c r="W243" s="102"/>
      <c r="X243" s="106" t="s">
        <v>80</v>
      </c>
      <c r="Y243" s="106" t="s">
        <v>78</v>
      </c>
      <c r="Z243" s="106" t="s">
        <v>23</v>
      </c>
      <c r="AA243" s="106" t="s">
        <v>35</v>
      </c>
      <c r="AB243" s="143" t="s">
        <v>74</v>
      </c>
      <c r="AC243" s="143" t="s">
        <v>74</v>
      </c>
      <c r="AD243" s="205" t="s">
        <v>11</v>
      </c>
      <c r="AE243" s="206"/>
      <c r="AF243" s="106" t="s">
        <v>24</v>
      </c>
    </row>
    <row r="244" spans="1:32" ht="12.75">
      <c r="A244" s="76" t="str">
        <f>L7</f>
        <v>1C</v>
      </c>
      <c r="B244" s="170" t="s">
        <v>108</v>
      </c>
      <c r="C244" s="175"/>
      <c r="D244" s="172"/>
      <c r="E244" s="80"/>
      <c r="F244" s="165"/>
      <c r="G244" s="166"/>
      <c r="H244" s="81"/>
      <c r="I244" s="189"/>
      <c r="J244" s="190"/>
      <c r="K244" s="189" t="str">
        <f aca="true" t="shared" si="153" ref="K244:K259">IF(B244="-",A244,IF(D244&gt;E244,A244,IF(OR(D244=E244),"",B244)))</f>
        <v>1C</v>
      </c>
      <c r="L244" s="190"/>
      <c r="O244" s="24"/>
      <c r="P244" s="24"/>
      <c r="Q244" s="21"/>
      <c r="R244" s="21"/>
      <c r="S244" s="25"/>
      <c r="T244" s="25"/>
      <c r="V244" s="21"/>
      <c r="W244" s="102"/>
      <c r="X244" s="179">
        <f aca="true" t="shared" si="154" ref="X244:X259">Y244+Z244/100</f>
        <v>0</v>
      </c>
      <c r="Y244" s="109"/>
      <c r="Z244" s="109"/>
      <c r="AA244" s="110" t="s">
        <v>87</v>
      </c>
      <c r="AB244" s="111" t="str">
        <f aca="true" t="shared" si="155" ref="AB244:AC259">A244</f>
        <v>1C</v>
      </c>
      <c r="AC244" s="112" t="str">
        <f t="shared" si="155"/>
        <v>-</v>
      </c>
      <c r="AD244" s="113"/>
      <c r="AE244" s="114"/>
      <c r="AF244" s="115">
        <f aca="true" t="shared" si="156" ref="AF244:AF259">I244</f>
        <v>0</v>
      </c>
    </row>
    <row r="245" spans="1:32" ht="13.5" thickBot="1">
      <c r="A245" s="82" t="str">
        <f>L31</f>
        <v>2C</v>
      </c>
      <c r="B245" s="171" t="s">
        <v>108</v>
      </c>
      <c r="C245" s="176"/>
      <c r="D245" s="173"/>
      <c r="E245" s="85"/>
      <c r="F245" s="163"/>
      <c r="G245" s="85"/>
      <c r="H245" s="81"/>
      <c r="I245" s="187"/>
      <c r="J245" s="188"/>
      <c r="K245" s="187" t="str">
        <f t="shared" si="153"/>
        <v>2C</v>
      </c>
      <c r="L245" s="188"/>
      <c r="O245" s="24"/>
      <c r="P245" s="24"/>
      <c r="Q245" s="21"/>
      <c r="R245" s="21"/>
      <c r="S245" s="25"/>
      <c r="T245" s="25"/>
      <c r="V245" s="21"/>
      <c r="W245" s="102"/>
      <c r="X245" s="180">
        <f t="shared" si="154"/>
        <v>0</v>
      </c>
      <c r="Y245" s="117"/>
      <c r="Z245" s="117"/>
      <c r="AA245" s="118" t="s">
        <v>87</v>
      </c>
      <c r="AB245" s="119" t="str">
        <f t="shared" si="155"/>
        <v>2C</v>
      </c>
      <c r="AC245" s="120" t="str">
        <f t="shared" si="155"/>
        <v>-</v>
      </c>
      <c r="AD245" s="121"/>
      <c r="AE245" s="122"/>
      <c r="AF245" s="123">
        <f t="shared" si="156"/>
        <v>0</v>
      </c>
    </row>
    <row r="246" spans="1:32" ht="12.75">
      <c r="A246" s="76" t="str">
        <f>L55</f>
        <v>3C</v>
      </c>
      <c r="B246" s="170" t="s">
        <v>108</v>
      </c>
      <c r="C246" s="176"/>
      <c r="D246" s="172"/>
      <c r="E246" s="80"/>
      <c r="F246" s="165"/>
      <c r="G246" s="166"/>
      <c r="H246" s="81"/>
      <c r="I246" s="189"/>
      <c r="J246" s="190"/>
      <c r="K246" s="189" t="str">
        <f t="shared" si="153"/>
        <v>3C</v>
      </c>
      <c r="L246" s="190"/>
      <c r="O246" s="24"/>
      <c r="P246" s="24"/>
      <c r="Q246" s="21"/>
      <c r="R246" s="21"/>
      <c r="S246" s="25"/>
      <c r="T246" s="25"/>
      <c r="V246" s="21"/>
      <c r="W246" s="102"/>
      <c r="X246" s="179">
        <f t="shared" si="154"/>
        <v>0</v>
      </c>
      <c r="Y246" s="109"/>
      <c r="Z246" s="109"/>
      <c r="AA246" s="110" t="s">
        <v>87</v>
      </c>
      <c r="AB246" s="111" t="str">
        <f t="shared" si="155"/>
        <v>3C</v>
      </c>
      <c r="AC246" s="112" t="str">
        <f t="shared" si="155"/>
        <v>-</v>
      </c>
      <c r="AD246" s="113"/>
      <c r="AE246" s="114"/>
      <c r="AF246" s="115">
        <f t="shared" si="156"/>
        <v>0</v>
      </c>
    </row>
    <row r="247" spans="1:32" ht="13.5" thickBot="1">
      <c r="A247" s="82" t="str">
        <f>L79</f>
        <v>4C</v>
      </c>
      <c r="B247" s="171" t="s">
        <v>108</v>
      </c>
      <c r="C247" s="176"/>
      <c r="D247" s="173"/>
      <c r="E247" s="85"/>
      <c r="F247" s="163"/>
      <c r="G247" s="85"/>
      <c r="H247" s="81"/>
      <c r="I247" s="187"/>
      <c r="J247" s="188"/>
      <c r="K247" s="187" t="str">
        <f t="shared" si="153"/>
        <v>4C</v>
      </c>
      <c r="L247" s="188"/>
      <c r="O247" s="24"/>
      <c r="P247" s="24"/>
      <c r="V247" s="21"/>
      <c r="W247" s="102"/>
      <c r="X247" s="180">
        <f t="shared" si="154"/>
        <v>0</v>
      </c>
      <c r="Y247" s="117"/>
      <c r="Z247" s="117"/>
      <c r="AA247" s="118" t="s">
        <v>87</v>
      </c>
      <c r="AB247" s="119" t="str">
        <f t="shared" si="155"/>
        <v>4C</v>
      </c>
      <c r="AC247" s="120" t="str">
        <f t="shared" si="155"/>
        <v>-</v>
      </c>
      <c r="AD247" s="121"/>
      <c r="AE247" s="122"/>
      <c r="AF247" s="123">
        <f t="shared" si="156"/>
        <v>0</v>
      </c>
    </row>
    <row r="248" spans="1:32" ht="12.75">
      <c r="A248" s="76" t="str">
        <f>L98</f>
        <v>5C</v>
      </c>
      <c r="B248" s="170" t="s">
        <v>108</v>
      </c>
      <c r="C248" s="176"/>
      <c r="D248" s="172"/>
      <c r="E248" s="80"/>
      <c r="F248" s="165"/>
      <c r="G248" s="166"/>
      <c r="H248" s="81"/>
      <c r="I248" s="189"/>
      <c r="J248" s="190"/>
      <c r="K248" s="189" t="str">
        <f t="shared" si="153"/>
        <v>5C</v>
      </c>
      <c r="L248" s="190"/>
      <c r="O248" s="24"/>
      <c r="P248" s="24"/>
      <c r="V248" s="21"/>
      <c r="W248" s="102"/>
      <c r="X248" s="179">
        <f t="shared" si="154"/>
        <v>0</v>
      </c>
      <c r="Y248" s="109"/>
      <c r="Z248" s="109"/>
      <c r="AA248" s="110" t="s">
        <v>87</v>
      </c>
      <c r="AB248" s="111" t="str">
        <f t="shared" si="155"/>
        <v>5C</v>
      </c>
      <c r="AC248" s="112" t="str">
        <f t="shared" si="155"/>
        <v>-</v>
      </c>
      <c r="AD248" s="113"/>
      <c r="AE248" s="114"/>
      <c r="AF248" s="115">
        <f t="shared" si="156"/>
        <v>0</v>
      </c>
    </row>
    <row r="249" spans="1:32" ht="13.5" thickBot="1">
      <c r="A249" s="82" t="str">
        <f>L117</f>
        <v>6C</v>
      </c>
      <c r="B249" s="171" t="s">
        <v>108</v>
      </c>
      <c r="C249" s="176"/>
      <c r="D249" s="173"/>
      <c r="E249" s="85"/>
      <c r="F249" s="163"/>
      <c r="G249" s="85"/>
      <c r="H249" s="81"/>
      <c r="I249" s="187"/>
      <c r="J249" s="188"/>
      <c r="K249" s="187" t="str">
        <f t="shared" si="153"/>
        <v>6C</v>
      </c>
      <c r="L249" s="188"/>
      <c r="O249" s="24"/>
      <c r="P249" s="24"/>
      <c r="V249" s="21"/>
      <c r="W249" s="102"/>
      <c r="X249" s="180">
        <f t="shared" si="154"/>
        <v>0</v>
      </c>
      <c r="Y249" s="117"/>
      <c r="Z249" s="117"/>
      <c r="AA249" s="118" t="s">
        <v>87</v>
      </c>
      <c r="AB249" s="119" t="str">
        <f t="shared" si="155"/>
        <v>6C</v>
      </c>
      <c r="AC249" s="120" t="str">
        <f t="shared" si="155"/>
        <v>-</v>
      </c>
      <c r="AD249" s="121"/>
      <c r="AE249" s="122"/>
      <c r="AF249" s="123">
        <f t="shared" si="156"/>
        <v>0</v>
      </c>
    </row>
    <row r="250" spans="1:32" ht="12.75">
      <c r="A250" s="76" t="str">
        <f>L136</f>
        <v>7C</v>
      </c>
      <c r="B250" s="170" t="s">
        <v>108</v>
      </c>
      <c r="C250" s="176"/>
      <c r="D250" s="172"/>
      <c r="E250" s="80"/>
      <c r="F250" s="165"/>
      <c r="G250" s="166"/>
      <c r="H250" s="81"/>
      <c r="I250" s="189"/>
      <c r="J250" s="190"/>
      <c r="K250" s="189" t="str">
        <f t="shared" si="153"/>
        <v>7C</v>
      </c>
      <c r="L250" s="190"/>
      <c r="O250" s="24"/>
      <c r="P250" s="24"/>
      <c r="V250" s="21"/>
      <c r="W250" s="102"/>
      <c r="X250" s="179">
        <f t="shared" si="154"/>
        <v>0</v>
      </c>
      <c r="Y250" s="109"/>
      <c r="Z250" s="109"/>
      <c r="AA250" s="110" t="s">
        <v>87</v>
      </c>
      <c r="AB250" s="111" t="str">
        <f t="shared" si="155"/>
        <v>7C</v>
      </c>
      <c r="AC250" s="112" t="str">
        <f t="shared" si="155"/>
        <v>-</v>
      </c>
      <c r="AD250" s="113"/>
      <c r="AE250" s="114"/>
      <c r="AF250" s="115">
        <f t="shared" si="156"/>
        <v>0</v>
      </c>
    </row>
    <row r="251" spans="1:32" ht="13.5" thickBot="1">
      <c r="A251" s="82" t="str">
        <f>L155</f>
        <v>8C</v>
      </c>
      <c r="B251" s="171" t="s">
        <v>108</v>
      </c>
      <c r="C251" s="176"/>
      <c r="D251" s="173"/>
      <c r="E251" s="85"/>
      <c r="F251" s="163"/>
      <c r="G251" s="85"/>
      <c r="H251" s="81"/>
      <c r="I251" s="187"/>
      <c r="J251" s="188"/>
      <c r="K251" s="187" t="str">
        <f t="shared" si="153"/>
        <v>8C</v>
      </c>
      <c r="L251" s="188"/>
      <c r="O251" s="24"/>
      <c r="P251" s="24"/>
      <c r="V251" s="21"/>
      <c r="W251" s="102"/>
      <c r="X251" s="180">
        <f t="shared" si="154"/>
        <v>0</v>
      </c>
      <c r="Y251" s="117"/>
      <c r="Z251" s="117"/>
      <c r="AA251" s="118" t="s">
        <v>87</v>
      </c>
      <c r="AB251" s="119" t="str">
        <f t="shared" si="155"/>
        <v>8C</v>
      </c>
      <c r="AC251" s="120" t="str">
        <f t="shared" si="155"/>
        <v>-</v>
      </c>
      <c r="AD251" s="121"/>
      <c r="AE251" s="122"/>
      <c r="AF251" s="123">
        <f t="shared" si="156"/>
        <v>0</v>
      </c>
    </row>
    <row r="252" spans="1:32" ht="12.75">
      <c r="A252" s="76" t="str">
        <f>L174</f>
        <v>9C</v>
      </c>
      <c r="B252" s="170" t="s">
        <v>108</v>
      </c>
      <c r="C252" s="177"/>
      <c r="D252" s="172"/>
      <c r="E252" s="80"/>
      <c r="F252" s="165"/>
      <c r="G252" s="166"/>
      <c r="H252" s="81"/>
      <c r="I252" s="189"/>
      <c r="J252" s="190"/>
      <c r="K252" s="189" t="str">
        <f t="shared" si="153"/>
        <v>9C</v>
      </c>
      <c r="L252" s="190"/>
      <c r="O252" s="24"/>
      <c r="P252" s="24"/>
      <c r="V252" s="21"/>
      <c r="W252" s="102"/>
      <c r="X252" s="179">
        <f t="shared" si="154"/>
        <v>0</v>
      </c>
      <c r="Y252" s="109"/>
      <c r="Z252" s="109"/>
      <c r="AA252" s="110" t="s">
        <v>87</v>
      </c>
      <c r="AB252" s="111" t="str">
        <f t="shared" si="155"/>
        <v>9C</v>
      </c>
      <c r="AC252" s="112" t="str">
        <f t="shared" si="155"/>
        <v>-</v>
      </c>
      <c r="AD252" s="113"/>
      <c r="AE252" s="114"/>
      <c r="AF252" s="115">
        <f t="shared" si="156"/>
        <v>0</v>
      </c>
    </row>
    <row r="253" spans="1:32" ht="13.5" thickBot="1">
      <c r="A253" s="82" t="str">
        <f>L8</f>
        <v>1D</v>
      </c>
      <c r="B253" s="171" t="s">
        <v>108</v>
      </c>
      <c r="C253" s="177"/>
      <c r="D253" s="173"/>
      <c r="E253" s="85"/>
      <c r="F253" s="163"/>
      <c r="G253" s="85"/>
      <c r="H253" s="81"/>
      <c r="I253" s="187"/>
      <c r="J253" s="188"/>
      <c r="K253" s="187" t="str">
        <f t="shared" si="153"/>
        <v>1D</v>
      </c>
      <c r="L253" s="188"/>
      <c r="O253" s="24"/>
      <c r="P253" s="24"/>
      <c r="V253" s="21"/>
      <c r="W253" s="102"/>
      <c r="X253" s="180">
        <f t="shared" si="154"/>
        <v>0</v>
      </c>
      <c r="Y253" s="117"/>
      <c r="Z253" s="117"/>
      <c r="AA253" s="118" t="s">
        <v>87</v>
      </c>
      <c r="AB253" s="119" t="str">
        <f t="shared" si="155"/>
        <v>1D</v>
      </c>
      <c r="AC253" s="120" t="str">
        <f t="shared" si="155"/>
        <v>-</v>
      </c>
      <c r="AD253" s="121"/>
      <c r="AE253" s="122"/>
      <c r="AF253" s="123">
        <f t="shared" si="156"/>
        <v>0</v>
      </c>
    </row>
    <row r="254" spans="1:32" ht="12.75">
      <c r="A254" s="76" t="str">
        <f>L32</f>
        <v>2D</v>
      </c>
      <c r="B254" s="170" t="s">
        <v>108</v>
      </c>
      <c r="C254" s="177"/>
      <c r="D254" s="172"/>
      <c r="E254" s="80"/>
      <c r="F254" s="165"/>
      <c r="G254" s="166"/>
      <c r="H254" s="81"/>
      <c r="I254" s="189"/>
      <c r="J254" s="190"/>
      <c r="K254" s="189" t="str">
        <f t="shared" si="153"/>
        <v>2D</v>
      </c>
      <c r="L254" s="190"/>
      <c r="O254" s="24"/>
      <c r="P254" s="24"/>
      <c r="V254" s="21"/>
      <c r="W254" s="102"/>
      <c r="X254" s="179">
        <f t="shared" si="154"/>
        <v>7.05</v>
      </c>
      <c r="Y254" s="109">
        <v>7</v>
      </c>
      <c r="Z254" s="109">
        <v>5</v>
      </c>
      <c r="AA254" s="110" t="s">
        <v>87</v>
      </c>
      <c r="AB254" s="111" t="str">
        <f t="shared" si="155"/>
        <v>2D</v>
      </c>
      <c r="AC254" s="112" t="str">
        <f t="shared" si="155"/>
        <v>-</v>
      </c>
      <c r="AD254" s="113"/>
      <c r="AE254" s="114"/>
      <c r="AF254" s="115">
        <f t="shared" si="156"/>
        <v>0</v>
      </c>
    </row>
    <row r="255" spans="1:32" ht="13.5" thickBot="1">
      <c r="A255" s="82" t="str">
        <f>L56</f>
        <v>3D</v>
      </c>
      <c r="B255" s="171" t="str">
        <f>L57</f>
        <v>3E</v>
      </c>
      <c r="C255" s="177"/>
      <c r="D255" s="173"/>
      <c r="E255" s="85"/>
      <c r="F255" s="163"/>
      <c r="G255" s="85"/>
      <c r="H255" s="81"/>
      <c r="I255" s="187"/>
      <c r="J255" s="188"/>
      <c r="K255" s="187">
        <f t="shared" si="153"/>
      </c>
      <c r="L255" s="188"/>
      <c r="O255" s="24"/>
      <c r="P255" s="24"/>
      <c r="V255" s="21"/>
      <c r="W255" s="102"/>
      <c r="X255" s="180">
        <f t="shared" si="154"/>
        <v>7.06</v>
      </c>
      <c r="Y255" s="117">
        <v>7</v>
      </c>
      <c r="Z255" s="117">
        <v>6</v>
      </c>
      <c r="AA255" s="118" t="s">
        <v>87</v>
      </c>
      <c r="AB255" s="119" t="str">
        <f t="shared" si="155"/>
        <v>3D</v>
      </c>
      <c r="AC255" s="120" t="str">
        <f t="shared" si="155"/>
        <v>3E</v>
      </c>
      <c r="AD255" s="121"/>
      <c r="AE255" s="122"/>
      <c r="AF255" s="123">
        <f t="shared" si="156"/>
        <v>0</v>
      </c>
    </row>
    <row r="256" spans="1:32" ht="12.75">
      <c r="A256" s="76" t="str">
        <f>L80</f>
        <v>4D</v>
      </c>
      <c r="B256" s="170" t="str">
        <f>L33</f>
        <v>2E</v>
      </c>
      <c r="C256" s="177"/>
      <c r="D256" s="172"/>
      <c r="E256" s="80"/>
      <c r="F256" s="165"/>
      <c r="G256" s="166"/>
      <c r="H256" s="81"/>
      <c r="I256" s="189"/>
      <c r="J256" s="190"/>
      <c r="K256" s="189">
        <f t="shared" si="153"/>
      </c>
      <c r="L256" s="190"/>
      <c r="O256" s="24"/>
      <c r="P256" s="24"/>
      <c r="V256" s="21"/>
      <c r="W256" s="102">
        <f>IF(COUNTIF(X:X,X256)&gt;1,"X","")</f>
      </c>
      <c r="X256" s="179">
        <f t="shared" si="154"/>
        <v>7.07</v>
      </c>
      <c r="Y256" s="109">
        <v>7</v>
      </c>
      <c r="Z256" s="109">
        <v>7</v>
      </c>
      <c r="AA256" s="110" t="s">
        <v>87</v>
      </c>
      <c r="AB256" s="111" t="str">
        <f t="shared" si="155"/>
        <v>4D</v>
      </c>
      <c r="AC256" s="112" t="str">
        <f t="shared" si="155"/>
        <v>2E</v>
      </c>
      <c r="AD256" s="113"/>
      <c r="AE256" s="114"/>
      <c r="AF256" s="115">
        <f t="shared" si="156"/>
        <v>0</v>
      </c>
    </row>
    <row r="257" spans="1:32" ht="13.5" thickBot="1">
      <c r="A257" s="82" t="str">
        <f>L99</f>
        <v>5D</v>
      </c>
      <c r="B257" s="171" t="str">
        <f>L9</f>
        <v>1E</v>
      </c>
      <c r="C257" s="177"/>
      <c r="D257" s="173"/>
      <c r="E257" s="85"/>
      <c r="F257" s="163"/>
      <c r="G257" s="85"/>
      <c r="H257" s="81"/>
      <c r="I257" s="187"/>
      <c r="J257" s="188"/>
      <c r="K257" s="187">
        <f t="shared" si="153"/>
      </c>
      <c r="L257" s="188"/>
      <c r="O257" s="24"/>
      <c r="P257" s="24"/>
      <c r="V257" s="21"/>
      <c r="W257" s="102">
        <f>IF(COUNTIF(X:X,X257)&gt;1,"X","")</f>
      </c>
      <c r="X257" s="180">
        <f t="shared" si="154"/>
        <v>7.08</v>
      </c>
      <c r="Y257" s="117">
        <v>7</v>
      </c>
      <c r="Z257" s="117">
        <v>8</v>
      </c>
      <c r="AA257" s="118" t="s">
        <v>87</v>
      </c>
      <c r="AB257" s="119" t="str">
        <f t="shared" si="155"/>
        <v>5D</v>
      </c>
      <c r="AC257" s="120" t="str">
        <f t="shared" si="155"/>
        <v>1E</v>
      </c>
      <c r="AD257" s="121"/>
      <c r="AE257" s="122"/>
      <c r="AF257" s="123">
        <f t="shared" si="156"/>
        <v>0</v>
      </c>
    </row>
    <row r="258" spans="1:32" ht="12.75">
      <c r="A258" s="76" t="str">
        <f>L118</f>
        <v>6D</v>
      </c>
      <c r="B258" s="170" t="str">
        <f>L175</f>
        <v>9D</v>
      </c>
      <c r="C258" s="177"/>
      <c r="D258" s="172"/>
      <c r="E258" s="80"/>
      <c r="F258" s="165"/>
      <c r="G258" s="166"/>
      <c r="H258" s="81"/>
      <c r="I258" s="189"/>
      <c r="J258" s="190"/>
      <c r="K258" s="189">
        <f t="shared" si="153"/>
      </c>
      <c r="L258" s="190"/>
      <c r="O258" s="24"/>
      <c r="P258" s="24"/>
      <c r="V258" s="21"/>
      <c r="W258" s="102">
        <f>IF(COUNTIF(X:X,X258)&gt;1,"X","")</f>
      </c>
      <c r="X258" s="179">
        <f t="shared" si="154"/>
        <v>7.09</v>
      </c>
      <c r="Y258" s="109">
        <v>7</v>
      </c>
      <c r="Z258" s="109">
        <v>9</v>
      </c>
      <c r="AA258" s="110" t="s">
        <v>87</v>
      </c>
      <c r="AB258" s="111" t="str">
        <f t="shared" si="155"/>
        <v>6D</v>
      </c>
      <c r="AC258" s="112" t="str">
        <f t="shared" si="155"/>
        <v>9D</v>
      </c>
      <c r="AD258" s="113"/>
      <c r="AE258" s="114"/>
      <c r="AF258" s="115">
        <f t="shared" si="156"/>
        <v>0</v>
      </c>
    </row>
    <row r="259" spans="1:32" ht="13.5" thickBot="1">
      <c r="A259" s="82" t="str">
        <f>L137</f>
        <v>7D</v>
      </c>
      <c r="B259" s="171" t="str">
        <f>L156</f>
        <v>8D</v>
      </c>
      <c r="C259" s="174"/>
      <c r="D259" s="173"/>
      <c r="E259" s="85"/>
      <c r="F259" s="163"/>
      <c r="G259" s="85"/>
      <c r="H259" s="81"/>
      <c r="I259" s="187"/>
      <c r="J259" s="188"/>
      <c r="K259" s="187">
        <f t="shared" si="153"/>
      </c>
      <c r="L259" s="188"/>
      <c r="O259" s="24"/>
      <c r="P259" s="24"/>
      <c r="V259" s="21"/>
      <c r="W259" s="103">
        <f>IF(COUNTIF(X:X,X259)&gt;1,"X","")</f>
      </c>
      <c r="X259" s="180">
        <f t="shared" si="154"/>
        <v>7.1</v>
      </c>
      <c r="Y259" s="117">
        <v>7</v>
      </c>
      <c r="Z259" s="117">
        <v>10</v>
      </c>
      <c r="AA259" s="118" t="s">
        <v>87</v>
      </c>
      <c r="AB259" s="119" t="str">
        <f t="shared" si="155"/>
        <v>7D</v>
      </c>
      <c r="AC259" s="120" t="str">
        <f t="shared" si="155"/>
        <v>8D</v>
      </c>
      <c r="AD259" s="121"/>
      <c r="AE259" s="122"/>
      <c r="AF259" s="123">
        <f t="shared" si="156"/>
        <v>0</v>
      </c>
    </row>
    <row r="260" spans="15:32" ht="12.75">
      <c r="O260" s="24"/>
      <c r="P260" s="24"/>
      <c r="V260" s="21"/>
      <c r="Z260" s="128"/>
      <c r="AA260" s="128"/>
      <c r="AB260" s="128"/>
      <c r="AC260" s="128"/>
      <c r="AD260" s="128"/>
      <c r="AE260" s="128"/>
      <c r="AF260" s="128"/>
    </row>
    <row r="261" spans="15:32" ht="13.5" thickBot="1">
      <c r="O261" s="24"/>
      <c r="P261" s="24"/>
      <c r="V261" s="21"/>
      <c r="Z261" s="128"/>
      <c r="AA261" s="128"/>
      <c r="AB261" s="128"/>
      <c r="AC261" s="128"/>
      <c r="AD261" s="128"/>
      <c r="AE261" s="128"/>
      <c r="AF261" s="128"/>
    </row>
    <row r="262" spans="1:32" ht="20.25" thickBot="1">
      <c r="A262" s="97" t="s">
        <v>109</v>
      </c>
      <c r="B262" s="98"/>
      <c r="C262" s="98"/>
      <c r="D262" s="98"/>
      <c r="E262" s="98"/>
      <c r="F262" s="98"/>
      <c r="G262" s="98"/>
      <c r="H262" s="98"/>
      <c r="I262" s="98" t="s">
        <v>57</v>
      </c>
      <c r="J262" s="98"/>
      <c r="K262" s="98"/>
      <c r="L262" s="99"/>
      <c r="O262" s="24"/>
      <c r="P262" s="24"/>
      <c r="V262" s="21"/>
      <c r="W262" s="101" t="str">
        <f>IF(COUNTIF(X:X,X262)&gt;1,"X","")</f>
        <v>X</v>
      </c>
      <c r="X262" s="105"/>
      <c r="Y262" s="105"/>
      <c r="Z262" s="197" t="str">
        <f>"PARTITE "&amp;A262</f>
        <v>PARTITE FUTURE - OTTAVI DI FINALE</v>
      </c>
      <c r="AA262" s="198"/>
      <c r="AB262" s="198"/>
      <c r="AC262" s="198"/>
      <c r="AD262" s="198"/>
      <c r="AE262" s="198"/>
      <c r="AF262" s="199"/>
    </row>
    <row r="263" spans="1:32" ht="13.5" thickBot="1">
      <c r="A263" s="72" t="s">
        <v>74</v>
      </c>
      <c r="B263" s="73" t="s">
        <v>74</v>
      </c>
      <c r="C263" s="169"/>
      <c r="D263" s="191" t="s">
        <v>11</v>
      </c>
      <c r="E263" s="192"/>
      <c r="F263" s="167" t="s">
        <v>105</v>
      </c>
      <c r="G263" s="168" t="s">
        <v>106</v>
      </c>
      <c r="H263" s="34"/>
      <c r="I263" s="191" t="s">
        <v>24</v>
      </c>
      <c r="J263" s="193"/>
      <c r="K263" s="191" t="s">
        <v>104</v>
      </c>
      <c r="L263" s="192"/>
      <c r="O263" s="24"/>
      <c r="P263" s="24"/>
      <c r="V263" s="21"/>
      <c r="W263" s="102"/>
      <c r="X263" s="106" t="s">
        <v>80</v>
      </c>
      <c r="Y263" s="106" t="s">
        <v>78</v>
      </c>
      <c r="Z263" s="106" t="s">
        <v>23</v>
      </c>
      <c r="AA263" s="106" t="s">
        <v>35</v>
      </c>
      <c r="AB263" s="143" t="s">
        <v>74</v>
      </c>
      <c r="AC263" s="143" t="s">
        <v>74</v>
      </c>
      <c r="AD263" s="205" t="s">
        <v>11</v>
      </c>
      <c r="AE263" s="206"/>
      <c r="AF263" s="106" t="s">
        <v>24</v>
      </c>
    </row>
    <row r="264" spans="1:32" ht="12.75">
      <c r="A264" s="76" t="str">
        <f>K244</f>
        <v>1C</v>
      </c>
      <c r="B264" s="170">
        <f>K259</f>
      </c>
      <c r="C264" s="175"/>
      <c r="D264" s="172"/>
      <c r="E264" s="80"/>
      <c r="F264" s="165"/>
      <c r="G264" s="166"/>
      <c r="H264" s="81"/>
      <c r="I264" s="189">
        <f>L75</f>
        <v>0</v>
      </c>
      <c r="J264" s="190">
        <v>1</v>
      </c>
      <c r="K264" s="189">
        <f aca="true" t="shared" si="157" ref="K264:K271">IF(D264&gt;E264,A264,IF(OR(D264=E264),"",B264))</f>
      </c>
      <c r="L264" s="204"/>
      <c r="V264" s="21"/>
      <c r="W264" s="102">
        <f>IF(COUNTIF(X:X,X264)&gt;1,"X","")</f>
      </c>
      <c r="X264" s="179">
        <f>Y264+Z264/100</f>
        <v>9.05</v>
      </c>
      <c r="Y264" s="109">
        <v>9</v>
      </c>
      <c r="Z264" s="109">
        <v>5</v>
      </c>
      <c r="AA264" s="110" t="s">
        <v>95</v>
      </c>
      <c r="AB264" s="111" t="str">
        <f>A264</f>
        <v>1C</v>
      </c>
      <c r="AC264" s="112">
        <f>D264</f>
        <v>0</v>
      </c>
      <c r="AD264" s="113"/>
      <c r="AE264" s="114"/>
      <c r="AF264" s="115" t="e">
        <f>#REF!</f>
        <v>#REF!</v>
      </c>
    </row>
    <row r="265" spans="1:32" ht="13.5" thickBot="1">
      <c r="A265" s="82" t="str">
        <f aca="true" t="shared" si="158" ref="A265:A271">K245</f>
        <v>2C</v>
      </c>
      <c r="B265" s="171">
        <f>K258</f>
      </c>
      <c r="C265" s="176"/>
      <c r="D265" s="173"/>
      <c r="E265" s="85"/>
      <c r="F265" s="163"/>
      <c r="G265" s="85"/>
      <c r="H265" s="81"/>
      <c r="I265" s="187">
        <f>L94</f>
        <v>0</v>
      </c>
      <c r="J265" s="188">
        <v>2</v>
      </c>
      <c r="K265" s="187">
        <f t="shared" si="157"/>
      </c>
      <c r="L265" s="196"/>
      <c r="V265" s="21"/>
      <c r="W265" s="102">
        <f>IF(COUNTIF(X:X,X265)&gt;1,"X","")</f>
      </c>
      <c r="X265" s="180">
        <f>Y265+Z265/100</f>
        <v>9.06</v>
      </c>
      <c r="Y265" s="117">
        <v>9</v>
      </c>
      <c r="Z265" s="117">
        <v>6</v>
      </c>
      <c r="AA265" s="118" t="s">
        <v>95</v>
      </c>
      <c r="AB265" s="119" t="str">
        <f>A265</f>
        <v>2C</v>
      </c>
      <c r="AC265" s="120">
        <f>D265</f>
        <v>0</v>
      </c>
      <c r="AD265" s="121"/>
      <c r="AE265" s="122"/>
      <c r="AF265" s="123" t="e">
        <f>#REF!</f>
        <v>#REF!</v>
      </c>
    </row>
    <row r="266" spans="1:32" ht="12.75">
      <c r="A266" s="76" t="str">
        <f t="shared" si="158"/>
        <v>3C</v>
      </c>
      <c r="B266" s="170">
        <f>K257</f>
      </c>
      <c r="C266" s="176"/>
      <c r="D266" s="172"/>
      <c r="E266" s="80"/>
      <c r="F266" s="165"/>
      <c r="G266" s="166"/>
      <c r="H266" s="81"/>
      <c r="I266" s="189">
        <f>L113</f>
        <v>0</v>
      </c>
      <c r="J266" s="190">
        <v>3</v>
      </c>
      <c r="K266" s="189">
        <f t="shared" si="157"/>
      </c>
      <c r="L266" s="204"/>
      <c r="V266" s="21"/>
      <c r="W266" s="102">
        <f>IF(COUNTIF(X:X,X266)&gt;1,"X","")</f>
      </c>
      <c r="X266" s="179">
        <f>Y266+Z266/100</f>
        <v>9.07</v>
      </c>
      <c r="Y266" s="109">
        <v>9</v>
      </c>
      <c r="Z266" s="109">
        <v>7</v>
      </c>
      <c r="AA266" s="110" t="s">
        <v>95</v>
      </c>
      <c r="AB266" s="111" t="str">
        <f>A266</f>
        <v>3C</v>
      </c>
      <c r="AC266" s="112">
        <f>D266</f>
        <v>0</v>
      </c>
      <c r="AD266" s="113"/>
      <c r="AE266" s="114"/>
      <c r="AF266" s="115" t="e">
        <f>#REF!</f>
        <v>#REF!</v>
      </c>
    </row>
    <row r="267" spans="1:32" ht="13.5" thickBot="1">
      <c r="A267" s="82" t="str">
        <f t="shared" si="158"/>
        <v>4C</v>
      </c>
      <c r="B267" s="171">
        <f>K256</f>
      </c>
      <c r="C267" s="176"/>
      <c r="D267" s="173"/>
      <c r="E267" s="85"/>
      <c r="F267" s="163"/>
      <c r="G267" s="85"/>
      <c r="H267" s="81"/>
      <c r="I267" s="187">
        <f>L132</f>
        <v>0</v>
      </c>
      <c r="J267" s="188">
        <v>4</v>
      </c>
      <c r="K267" s="187">
        <f t="shared" si="157"/>
      </c>
      <c r="L267" s="196"/>
      <c r="V267" s="21"/>
      <c r="W267" s="103">
        <f>IF(COUNTIF(X:X,X267)&gt;1,"X","")</f>
      </c>
      <c r="X267" s="180">
        <f>Y267+Z267/100</f>
        <v>9.08</v>
      </c>
      <c r="Y267" s="117">
        <v>9</v>
      </c>
      <c r="Z267" s="117">
        <v>8</v>
      </c>
      <c r="AA267" s="118" t="s">
        <v>95</v>
      </c>
      <c r="AB267" s="119" t="str">
        <f>A267</f>
        <v>4C</v>
      </c>
      <c r="AC267" s="120">
        <f>D267</f>
        <v>0</v>
      </c>
      <c r="AD267" s="121"/>
      <c r="AE267" s="122"/>
      <c r="AF267" s="123" t="e">
        <f>#REF!</f>
        <v>#REF!</v>
      </c>
    </row>
    <row r="268" spans="1:32" ht="12.75">
      <c r="A268" s="76" t="str">
        <f t="shared" si="158"/>
        <v>5C</v>
      </c>
      <c r="B268" s="170">
        <f>K255</f>
      </c>
      <c r="C268" s="176"/>
      <c r="D268" s="172"/>
      <c r="E268" s="80"/>
      <c r="F268" s="165"/>
      <c r="G268" s="166"/>
      <c r="H268" s="81"/>
      <c r="I268" s="189">
        <f>L151</f>
        <v>0</v>
      </c>
      <c r="J268" s="190">
        <v>5</v>
      </c>
      <c r="K268" s="189">
        <f t="shared" si="157"/>
      </c>
      <c r="L268" s="190"/>
      <c r="V268" s="21"/>
      <c r="Z268" s="128"/>
      <c r="AA268" s="128"/>
      <c r="AB268" s="128"/>
      <c r="AC268" s="128"/>
      <c r="AD268" s="128"/>
      <c r="AE268" s="128"/>
      <c r="AF268" s="128"/>
    </row>
    <row r="269" spans="1:32" ht="13.5" thickBot="1">
      <c r="A269" s="82" t="str">
        <f t="shared" si="158"/>
        <v>6C</v>
      </c>
      <c r="B269" s="171" t="str">
        <f>K254</f>
        <v>2D</v>
      </c>
      <c r="C269" s="176"/>
      <c r="D269" s="173"/>
      <c r="E269" s="85"/>
      <c r="F269" s="163"/>
      <c r="G269" s="85"/>
      <c r="H269" s="81"/>
      <c r="I269" s="187">
        <f>L170</f>
        <v>0</v>
      </c>
      <c r="J269" s="188">
        <v>6</v>
      </c>
      <c r="K269" s="187">
        <f t="shared" si="157"/>
      </c>
      <c r="L269" s="188"/>
      <c r="V269" s="21"/>
      <c r="Z269" s="128"/>
      <c r="AA269" s="128"/>
      <c r="AB269" s="128"/>
      <c r="AC269" s="128"/>
      <c r="AD269" s="128"/>
      <c r="AE269" s="128"/>
      <c r="AF269" s="128"/>
    </row>
    <row r="270" spans="1:32" ht="13.5" thickBot="1">
      <c r="A270" s="76" t="str">
        <f t="shared" si="158"/>
        <v>7C</v>
      </c>
      <c r="B270" s="170" t="str">
        <f>K253</f>
        <v>1D</v>
      </c>
      <c r="C270" s="176"/>
      <c r="D270" s="172"/>
      <c r="E270" s="80"/>
      <c r="F270" s="165"/>
      <c r="G270" s="166"/>
      <c r="H270" s="81"/>
      <c r="I270" s="189" t="e">
        <f>#REF!</f>
        <v>#REF!</v>
      </c>
      <c r="J270" s="190">
        <v>7</v>
      </c>
      <c r="K270" s="189">
        <f t="shared" si="157"/>
      </c>
      <c r="L270" s="190"/>
      <c r="V270" s="21"/>
      <c r="W270" s="101" t="str">
        <f>IF(COUNTIF(X:X,X270)&gt;1,"X","")</f>
        <v>X</v>
      </c>
      <c r="X270" s="105"/>
      <c r="Y270" s="105"/>
      <c r="Z270" s="197" t="str">
        <f>"PARTITE "&amp;A270</f>
        <v>PARTITE 7C</v>
      </c>
      <c r="AA270" s="198"/>
      <c r="AB270" s="198"/>
      <c r="AC270" s="198"/>
      <c r="AD270" s="198"/>
      <c r="AE270" s="198"/>
      <c r="AF270" s="199"/>
    </row>
    <row r="271" spans="1:32" ht="13.5" thickBot="1">
      <c r="A271" s="82" t="str">
        <f t="shared" si="158"/>
        <v>8C</v>
      </c>
      <c r="B271" s="171" t="str">
        <f>K252</f>
        <v>9C</v>
      </c>
      <c r="C271" s="176"/>
      <c r="D271" s="173"/>
      <c r="E271" s="85"/>
      <c r="F271" s="163"/>
      <c r="G271" s="85"/>
      <c r="H271" s="81"/>
      <c r="I271" s="187">
        <f>L196</f>
        <v>0</v>
      </c>
      <c r="J271" s="188">
        <v>8</v>
      </c>
      <c r="K271" s="187">
        <f t="shared" si="157"/>
      </c>
      <c r="L271" s="188"/>
      <c r="V271" s="21"/>
      <c r="W271" s="102"/>
      <c r="X271" s="106" t="s">
        <v>80</v>
      </c>
      <c r="Y271" s="106" t="s">
        <v>78</v>
      </c>
      <c r="Z271" s="106" t="s">
        <v>23</v>
      </c>
      <c r="AA271" s="106" t="s">
        <v>35</v>
      </c>
      <c r="AB271" s="143" t="s">
        <v>74</v>
      </c>
      <c r="AC271" s="143" t="s">
        <v>74</v>
      </c>
      <c r="AD271" s="205" t="s">
        <v>11</v>
      </c>
      <c r="AE271" s="206"/>
      <c r="AF271" s="106" t="s">
        <v>24</v>
      </c>
    </row>
    <row r="272" spans="9:32" ht="12.75">
      <c r="I272" s="24"/>
      <c r="N272" s="20"/>
      <c r="P272" s="25"/>
      <c r="R272" s="21"/>
      <c r="V272" s="21"/>
      <c r="W272" s="102">
        <f>IF(COUNTIF(X:X,X272)&gt;1,"X","")</f>
      </c>
      <c r="X272" s="179">
        <f>Y272+Z272/100</f>
        <v>10.03</v>
      </c>
      <c r="Y272" s="109">
        <v>10</v>
      </c>
      <c r="Z272" s="109">
        <v>3</v>
      </c>
      <c r="AA272" s="110" t="s">
        <v>96</v>
      </c>
      <c r="AB272" s="111">
        <f>A272</f>
        <v>0</v>
      </c>
      <c r="AC272" s="112">
        <f>D272</f>
        <v>0</v>
      </c>
      <c r="AD272" s="113"/>
      <c r="AE272" s="114"/>
      <c r="AF272" s="115" t="e">
        <f>#REF!</f>
        <v>#REF!</v>
      </c>
    </row>
    <row r="273" spans="9:32" ht="13.5" thickBot="1">
      <c r="I273" s="24"/>
      <c r="N273" s="20"/>
      <c r="P273" s="25"/>
      <c r="R273" s="21"/>
      <c r="V273" s="21"/>
      <c r="W273" s="103">
        <f>IF(COUNTIF(X:X,X273)&gt;1,"X","")</f>
      </c>
      <c r="X273" s="180">
        <f>Y273+Z273/100</f>
        <v>10.04</v>
      </c>
      <c r="Y273" s="117">
        <v>10</v>
      </c>
      <c r="Z273" s="117">
        <v>4</v>
      </c>
      <c r="AA273" s="118" t="s">
        <v>96</v>
      </c>
      <c r="AB273" s="119">
        <f>A273</f>
        <v>0</v>
      </c>
      <c r="AC273" s="120">
        <f>D273</f>
        <v>0</v>
      </c>
      <c r="AD273" s="121"/>
      <c r="AE273" s="122"/>
      <c r="AF273" s="123" t="e">
        <f>#REF!</f>
        <v>#REF!</v>
      </c>
    </row>
    <row r="274" spans="1:32" ht="20.25" thickBot="1">
      <c r="A274" s="97" t="s">
        <v>92</v>
      </c>
      <c r="B274" s="98"/>
      <c r="C274" s="98"/>
      <c r="D274" s="98"/>
      <c r="E274" s="98"/>
      <c r="F274" s="98"/>
      <c r="G274" s="98"/>
      <c r="H274" s="98"/>
      <c r="I274" s="98" t="s">
        <v>58</v>
      </c>
      <c r="J274" s="98"/>
      <c r="K274" s="98"/>
      <c r="L274" s="99"/>
      <c r="N274" s="20"/>
      <c r="P274" s="25"/>
      <c r="R274" s="21"/>
      <c r="V274" s="21"/>
      <c r="Z274" s="128"/>
      <c r="AA274" s="128"/>
      <c r="AB274" s="128"/>
      <c r="AC274" s="128"/>
      <c r="AD274" s="128"/>
      <c r="AE274" s="128"/>
      <c r="AF274" s="128"/>
    </row>
    <row r="275" spans="1:32" ht="13.5" thickBot="1">
      <c r="A275" s="72" t="s">
        <v>74</v>
      </c>
      <c r="B275" s="73" t="s">
        <v>74</v>
      </c>
      <c r="C275" s="169"/>
      <c r="D275" s="191" t="s">
        <v>11</v>
      </c>
      <c r="E275" s="192"/>
      <c r="F275" s="167" t="s">
        <v>105</v>
      </c>
      <c r="G275" s="168" t="s">
        <v>106</v>
      </c>
      <c r="H275" s="34"/>
      <c r="I275" s="191" t="s">
        <v>24</v>
      </c>
      <c r="J275" s="193"/>
      <c r="K275" s="191" t="s">
        <v>104</v>
      </c>
      <c r="L275" s="192"/>
      <c r="N275" s="20"/>
      <c r="P275" s="25"/>
      <c r="R275" s="21"/>
      <c r="V275" s="21"/>
      <c r="Z275" s="128"/>
      <c r="AA275" s="128"/>
      <c r="AB275" s="128"/>
      <c r="AC275" s="128"/>
      <c r="AD275" s="128"/>
      <c r="AE275" s="128"/>
      <c r="AF275" s="128"/>
    </row>
    <row r="276" spans="1:32" ht="13.5" thickBot="1">
      <c r="A276" s="76">
        <f>K264</f>
      </c>
      <c r="B276" s="170">
        <f>K271</f>
      </c>
      <c r="C276" s="175"/>
      <c r="D276" s="172"/>
      <c r="E276" s="80"/>
      <c r="F276" s="165"/>
      <c r="G276" s="166"/>
      <c r="H276" s="81"/>
      <c r="I276" s="189"/>
      <c r="J276" s="190">
        <v>1</v>
      </c>
      <c r="K276" s="189">
        <f>IF(D276&gt;E276,A276,IF(OR(D276=E276),"",B276))</f>
      </c>
      <c r="L276" s="190"/>
      <c r="N276" s="20"/>
      <c r="P276" s="25"/>
      <c r="R276" s="21"/>
      <c r="V276" s="21"/>
      <c r="W276" s="101" t="str">
        <f>IF(COUNTIF(X:X,X276)&gt;1,"X","")</f>
        <v>X</v>
      </c>
      <c r="X276" s="105"/>
      <c r="Y276" s="105"/>
      <c r="Z276" s="197" t="str">
        <f>"PARTITE "&amp;A276</f>
        <v>PARTITE </v>
      </c>
      <c r="AA276" s="198"/>
      <c r="AB276" s="198"/>
      <c r="AC276" s="198"/>
      <c r="AD276" s="198"/>
      <c r="AE276" s="198"/>
      <c r="AF276" s="199"/>
    </row>
    <row r="277" spans="1:32" ht="13.5" thickBot="1">
      <c r="A277" s="82">
        <f>K265</f>
      </c>
      <c r="B277" s="171">
        <f>K270</f>
      </c>
      <c r="C277" s="176"/>
      <c r="D277" s="173"/>
      <c r="E277" s="85"/>
      <c r="F277" s="163"/>
      <c r="G277" s="85"/>
      <c r="H277" s="81"/>
      <c r="I277" s="187"/>
      <c r="J277" s="188">
        <v>2</v>
      </c>
      <c r="K277" s="187">
        <f>IF(D277&gt;E277,A277,IF(OR(D277=E277),"",B277))</f>
      </c>
      <c r="L277" s="188"/>
      <c r="M277" s="24"/>
      <c r="N277" s="20"/>
      <c r="P277" s="25"/>
      <c r="R277" s="21"/>
      <c r="V277" s="21"/>
      <c r="W277" s="102"/>
      <c r="X277" s="106" t="s">
        <v>80</v>
      </c>
      <c r="Y277" s="106" t="s">
        <v>78</v>
      </c>
      <c r="Z277" s="106" t="s">
        <v>23</v>
      </c>
      <c r="AA277" s="106" t="s">
        <v>35</v>
      </c>
      <c r="AB277" s="143" t="s">
        <v>74</v>
      </c>
      <c r="AC277" s="143" t="s">
        <v>74</v>
      </c>
      <c r="AD277" s="205" t="s">
        <v>11</v>
      </c>
      <c r="AE277" s="206"/>
      <c r="AF277" s="106" t="s">
        <v>24</v>
      </c>
    </row>
    <row r="278" spans="1:32" ht="13.5" thickBot="1">
      <c r="A278" s="76">
        <f>K266</f>
      </c>
      <c r="B278" s="170">
        <f>K269</f>
      </c>
      <c r="C278" s="176"/>
      <c r="D278" s="172"/>
      <c r="E278" s="80"/>
      <c r="F278" s="165"/>
      <c r="G278" s="166"/>
      <c r="H278" s="81"/>
      <c r="I278" s="189"/>
      <c r="J278" s="190">
        <v>3</v>
      </c>
      <c r="K278" s="189">
        <f>IF(D278&gt;E278,A278,IF(OR(D278=E278),"",B278))</f>
      </c>
      <c r="L278" s="190"/>
      <c r="M278" s="24"/>
      <c r="N278" s="20"/>
      <c r="P278" s="25"/>
      <c r="R278" s="21"/>
      <c r="V278" s="21"/>
      <c r="W278" s="103">
        <f>IF(COUNTIF(X:X,X278)&gt;1,"X","")</f>
      </c>
      <c r="X278" s="181">
        <f>Y278+Z278/100</f>
        <v>11.02</v>
      </c>
      <c r="Y278" s="144">
        <v>11</v>
      </c>
      <c r="Z278" s="144">
        <v>2</v>
      </c>
      <c r="AA278" s="145" t="s">
        <v>97</v>
      </c>
      <c r="AB278" s="146">
        <f>A278</f>
      </c>
      <c r="AC278" s="147">
        <f>D278</f>
        <v>0</v>
      </c>
      <c r="AD278" s="148"/>
      <c r="AE278" s="149"/>
      <c r="AF278" s="150" t="e">
        <f>#REF!</f>
        <v>#REF!</v>
      </c>
    </row>
    <row r="279" spans="1:29" ht="13.5" thickBot="1">
      <c r="A279" s="82">
        <f>K267</f>
      </c>
      <c r="B279" s="171">
        <f>K268</f>
      </c>
      <c r="C279" s="176"/>
      <c r="D279" s="173"/>
      <c r="E279" s="85"/>
      <c r="F279" s="163"/>
      <c r="G279" s="85"/>
      <c r="H279" s="81"/>
      <c r="I279" s="187"/>
      <c r="J279" s="188">
        <v>4</v>
      </c>
      <c r="K279" s="187">
        <f>IF(D279&gt;E279,A279,IF(OR(D279=E279),"",B279))</f>
      </c>
      <c r="L279" s="188"/>
      <c r="N279" s="20"/>
      <c r="P279" s="25"/>
      <c r="R279" s="21"/>
      <c r="V279" s="21"/>
      <c r="W279" s="21"/>
      <c r="X279" s="141"/>
      <c r="Y279" s="141"/>
      <c r="AB279" s="141"/>
      <c r="AC279" s="141"/>
    </row>
    <row r="280" spans="9:32" ht="12.75">
      <c r="I280" s="24"/>
      <c r="N280" s="20"/>
      <c r="P280" s="25"/>
      <c r="R280" s="21"/>
      <c r="V280" s="21"/>
      <c r="Z280" s="128"/>
      <c r="AA280" s="128"/>
      <c r="AB280" s="128"/>
      <c r="AC280" s="128"/>
      <c r="AD280" s="128"/>
      <c r="AE280" s="128"/>
      <c r="AF280" s="128"/>
    </row>
    <row r="281" spans="9:32" ht="13.5" thickBot="1">
      <c r="I281" s="24"/>
      <c r="N281" s="20"/>
      <c r="P281" s="25"/>
      <c r="R281" s="21"/>
      <c r="V281" s="21"/>
      <c r="Z281" s="128"/>
      <c r="AA281" s="128"/>
      <c r="AB281" s="128"/>
      <c r="AC281" s="128"/>
      <c r="AD281" s="128"/>
      <c r="AE281" s="128"/>
      <c r="AF281" s="128"/>
    </row>
    <row r="282" spans="1:32" ht="20.25" thickBot="1">
      <c r="A282" s="97" t="s">
        <v>93</v>
      </c>
      <c r="B282" s="98"/>
      <c r="C282" s="98"/>
      <c r="D282" s="98"/>
      <c r="E282" s="98"/>
      <c r="F282" s="98"/>
      <c r="G282" s="98"/>
      <c r="H282" s="98"/>
      <c r="I282" s="98" t="s">
        <v>63</v>
      </c>
      <c r="J282" s="98"/>
      <c r="K282" s="98"/>
      <c r="L282" s="99"/>
      <c r="N282" s="20"/>
      <c r="P282" s="25"/>
      <c r="R282" s="21"/>
      <c r="V282" s="21"/>
      <c r="Z282" s="128"/>
      <c r="AA282" s="128"/>
      <c r="AB282" s="128"/>
      <c r="AC282" s="128"/>
      <c r="AD282" s="128"/>
      <c r="AE282" s="128"/>
      <c r="AF282" s="128"/>
    </row>
    <row r="283" spans="1:32" ht="13.5" thickBot="1">
      <c r="A283" s="72" t="s">
        <v>74</v>
      </c>
      <c r="B283" s="73" t="s">
        <v>74</v>
      </c>
      <c r="C283" s="169"/>
      <c r="D283" s="191" t="s">
        <v>11</v>
      </c>
      <c r="E283" s="192"/>
      <c r="F283" s="167" t="s">
        <v>105</v>
      </c>
      <c r="G283" s="168" t="s">
        <v>106</v>
      </c>
      <c r="H283" s="34"/>
      <c r="I283" s="191" t="s">
        <v>24</v>
      </c>
      <c r="J283" s="193"/>
      <c r="K283" s="191" t="s">
        <v>104</v>
      </c>
      <c r="L283" s="192"/>
      <c r="N283" s="20"/>
      <c r="P283" s="25"/>
      <c r="R283" s="21"/>
      <c r="V283" s="21"/>
      <c r="Z283" s="128"/>
      <c r="AA283" s="128"/>
      <c r="AB283" s="128"/>
      <c r="AC283" s="128"/>
      <c r="AD283" s="128"/>
      <c r="AE283" s="128"/>
      <c r="AF283" s="128"/>
    </row>
    <row r="284" spans="1:32" ht="12.75">
      <c r="A284" s="76">
        <f>K276</f>
      </c>
      <c r="B284" s="170">
        <f>K279</f>
      </c>
      <c r="C284" s="175"/>
      <c r="D284" s="172"/>
      <c r="E284" s="80"/>
      <c r="F284" s="165"/>
      <c r="G284" s="166"/>
      <c r="H284" s="81"/>
      <c r="I284" s="189"/>
      <c r="J284" s="190">
        <v>1</v>
      </c>
      <c r="K284" s="189">
        <f>IF(D284&gt;E284,A284,IF(OR(D284=E284),"",B284))</f>
      </c>
      <c r="L284" s="190"/>
      <c r="N284" s="20"/>
      <c r="P284" s="25"/>
      <c r="R284" s="21"/>
      <c r="V284" s="21"/>
      <c r="Z284" s="128"/>
      <c r="AA284" s="128"/>
      <c r="AB284" s="128"/>
      <c r="AC284" s="128"/>
      <c r="AD284" s="128"/>
      <c r="AE284" s="128"/>
      <c r="AF284" s="128"/>
    </row>
    <row r="285" spans="1:32" ht="13.5" thickBot="1">
      <c r="A285" s="82">
        <f>K277</f>
      </c>
      <c r="B285" s="171">
        <f>K278</f>
      </c>
      <c r="C285" s="176"/>
      <c r="D285" s="173"/>
      <c r="E285" s="85"/>
      <c r="F285" s="163"/>
      <c r="G285" s="85"/>
      <c r="H285" s="81"/>
      <c r="I285" s="187"/>
      <c r="J285" s="188">
        <v>2</v>
      </c>
      <c r="K285" s="187">
        <f>IF(D285&gt;E285,A285,IF(OR(D285=E285),"",B285))</f>
      </c>
      <c r="L285" s="188"/>
      <c r="M285" s="24"/>
      <c r="N285" s="20"/>
      <c r="P285" s="25"/>
      <c r="R285" s="21"/>
      <c r="V285" s="21"/>
      <c r="Z285" s="128"/>
      <c r="AA285" s="128"/>
      <c r="AB285" s="128"/>
      <c r="AC285" s="128"/>
      <c r="AD285" s="128"/>
      <c r="AE285" s="128"/>
      <c r="AF285" s="128"/>
    </row>
    <row r="286" spans="9:32" ht="12.75">
      <c r="I286" s="24"/>
      <c r="M286" s="24"/>
      <c r="N286" s="20"/>
      <c r="P286" s="25"/>
      <c r="R286" s="21"/>
      <c r="Z286" s="128"/>
      <c r="AA286" s="128"/>
      <c r="AB286" s="128"/>
      <c r="AC286" s="128"/>
      <c r="AD286" s="128"/>
      <c r="AE286" s="128"/>
      <c r="AF286" s="128"/>
    </row>
    <row r="287" spans="9:32" ht="13.5" thickBot="1">
      <c r="I287" s="24"/>
      <c r="N287" s="20"/>
      <c r="P287" s="25"/>
      <c r="R287" s="21"/>
      <c r="Z287" s="128"/>
      <c r="AA287" s="128"/>
      <c r="AB287" s="128"/>
      <c r="AC287" s="128"/>
      <c r="AD287" s="128"/>
      <c r="AE287" s="128"/>
      <c r="AF287" s="128"/>
    </row>
    <row r="288" spans="1:12" ht="20.25" thickBot="1">
      <c r="A288" s="97" t="s">
        <v>94</v>
      </c>
      <c r="B288" s="98"/>
      <c r="C288" s="98"/>
      <c r="D288" s="98"/>
      <c r="E288" s="98"/>
      <c r="F288" s="98"/>
      <c r="G288" s="98"/>
      <c r="H288" s="98"/>
      <c r="I288" s="98" t="s">
        <v>59</v>
      </c>
      <c r="J288" s="98"/>
      <c r="K288" s="98"/>
      <c r="L288" s="99"/>
    </row>
    <row r="289" spans="1:12" ht="13.5" thickBot="1">
      <c r="A289" s="72" t="s">
        <v>74</v>
      </c>
      <c r="B289" s="73" t="s">
        <v>74</v>
      </c>
      <c r="C289" s="169"/>
      <c r="D289" s="191" t="s">
        <v>11</v>
      </c>
      <c r="E289" s="192"/>
      <c r="F289" s="167" t="s">
        <v>105</v>
      </c>
      <c r="G289" s="168" t="s">
        <v>106</v>
      </c>
      <c r="H289" s="34"/>
      <c r="I289" s="191" t="s">
        <v>24</v>
      </c>
      <c r="J289" s="193"/>
      <c r="K289" s="191" t="s">
        <v>104</v>
      </c>
      <c r="L289" s="192"/>
    </row>
    <row r="290" spans="1:12" ht="12.75">
      <c r="A290" s="76">
        <f>K284</f>
      </c>
      <c r="B290" s="170">
        <f>K285</f>
      </c>
      <c r="C290" s="175"/>
      <c r="D290" s="172"/>
      <c r="E290" s="80"/>
      <c r="F290" s="165"/>
      <c r="G290" s="166"/>
      <c r="H290" s="81"/>
      <c r="I290" s="189"/>
      <c r="J290" s="190">
        <v>1</v>
      </c>
      <c r="K290" s="189">
        <f>IF(D290&gt;E290,A290,IF(OR(D290=E290),"",B290))</f>
      </c>
      <c r="L290" s="190"/>
    </row>
    <row r="291" ht="12.75">
      <c r="M291" s="24"/>
    </row>
    <row r="292" ht="12.75">
      <c r="M292" s="24"/>
    </row>
    <row r="297" ht="12.75">
      <c r="M297" s="24"/>
    </row>
    <row r="298" ht="12.75">
      <c r="M298" s="24"/>
    </row>
    <row r="299" ht="12.75">
      <c r="M299" s="24"/>
    </row>
    <row r="300" ht="12.75">
      <c r="M300" s="24"/>
    </row>
    <row r="301" ht="12.75">
      <c r="M301" s="24"/>
    </row>
    <row r="302" ht="12.75">
      <c r="M302" s="24"/>
    </row>
    <row r="303" ht="12.75">
      <c r="M303" s="24"/>
    </row>
    <row r="304" ht="12.75">
      <c r="M304" s="24"/>
    </row>
  </sheetData>
  <sheetProtection/>
  <mergeCells count="304">
    <mergeCell ref="D289:E289"/>
    <mergeCell ref="I289:J289"/>
    <mergeCell ref="K289:L289"/>
    <mergeCell ref="I290:J290"/>
    <mergeCell ref="K290:L290"/>
    <mergeCell ref="K60:L69"/>
    <mergeCell ref="I66:J66"/>
    <mergeCell ref="I67:J67"/>
    <mergeCell ref="I68:J68"/>
    <mergeCell ref="I69:J69"/>
    <mergeCell ref="D283:E283"/>
    <mergeCell ref="I283:J283"/>
    <mergeCell ref="K283:L283"/>
    <mergeCell ref="I284:J284"/>
    <mergeCell ref="K284:L284"/>
    <mergeCell ref="I285:J285"/>
    <mergeCell ref="K285:L285"/>
    <mergeCell ref="I277:J277"/>
    <mergeCell ref="K277:L277"/>
    <mergeCell ref="AD277:AE277"/>
    <mergeCell ref="I278:J278"/>
    <mergeCell ref="K278:L278"/>
    <mergeCell ref="I279:J279"/>
    <mergeCell ref="K279:L279"/>
    <mergeCell ref="D275:E275"/>
    <mergeCell ref="I275:J275"/>
    <mergeCell ref="K275:L275"/>
    <mergeCell ref="I276:J276"/>
    <mergeCell ref="K276:L276"/>
    <mergeCell ref="Z276:AF276"/>
    <mergeCell ref="I270:J270"/>
    <mergeCell ref="K270:L270"/>
    <mergeCell ref="Z270:AF270"/>
    <mergeCell ref="I271:J271"/>
    <mergeCell ref="K271:L271"/>
    <mergeCell ref="AD271:AE271"/>
    <mergeCell ref="I267:J267"/>
    <mergeCell ref="K267:L267"/>
    <mergeCell ref="I268:J268"/>
    <mergeCell ref="K268:L268"/>
    <mergeCell ref="I269:J269"/>
    <mergeCell ref="K269:L269"/>
    <mergeCell ref="I264:J264"/>
    <mergeCell ref="K264:L264"/>
    <mergeCell ref="I265:J265"/>
    <mergeCell ref="K265:L265"/>
    <mergeCell ref="I266:J266"/>
    <mergeCell ref="K266:L266"/>
    <mergeCell ref="I259:J259"/>
    <mergeCell ref="K259:L259"/>
    <mergeCell ref="Z262:AF262"/>
    <mergeCell ref="D263:E263"/>
    <mergeCell ref="I263:J263"/>
    <mergeCell ref="K263:L263"/>
    <mergeCell ref="AD263:AE263"/>
    <mergeCell ref="I256:J256"/>
    <mergeCell ref="K256:L256"/>
    <mergeCell ref="I257:J257"/>
    <mergeCell ref="K257:L257"/>
    <mergeCell ref="I258:J258"/>
    <mergeCell ref="K258:L258"/>
    <mergeCell ref="I253:J253"/>
    <mergeCell ref="K253:L253"/>
    <mergeCell ref="I254:J254"/>
    <mergeCell ref="K254:L254"/>
    <mergeCell ref="I255:J255"/>
    <mergeCell ref="K255:L255"/>
    <mergeCell ref="I250:J250"/>
    <mergeCell ref="K250:L250"/>
    <mergeCell ref="I251:J251"/>
    <mergeCell ref="K251:L251"/>
    <mergeCell ref="I252:J252"/>
    <mergeCell ref="K252:L252"/>
    <mergeCell ref="I247:J247"/>
    <mergeCell ref="K247:L247"/>
    <mergeCell ref="I248:J248"/>
    <mergeCell ref="K248:L248"/>
    <mergeCell ref="I249:J249"/>
    <mergeCell ref="K249:L249"/>
    <mergeCell ref="I244:J244"/>
    <mergeCell ref="K244:L244"/>
    <mergeCell ref="I245:J245"/>
    <mergeCell ref="K245:L245"/>
    <mergeCell ref="I246:J246"/>
    <mergeCell ref="K246:L246"/>
    <mergeCell ref="I237:J237"/>
    <mergeCell ref="K237:L237"/>
    <mergeCell ref="Z242:AF242"/>
    <mergeCell ref="D243:E243"/>
    <mergeCell ref="I243:J243"/>
    <mergeCell ref="K243:L243"/>
    <mergeCell ref="AD243:AE243"/>
    <mergeCell ref="I231:J231"/>
    <mergeCell ref="K231:L231"/>
    <mergeCell ref="I232:J232"/>
    <mergeCell ref="K232:L232"/>
    <mergeCell ref="Z235:AF235"/>
    <mergeCell ref="D236:E236"/>
    <mergeCell ref="I236:J236"/>
    <mergeCell ref="K236:L236"/>
    <mergeCell ref="AD236:AE236"/>
    <mergeCell ref="I226:J226"/>
    <mergeCell ref="K226:L226"/>
    <mergeCell ref="Z229:AF229"/>
    <mergeCell ref="D230:E230"/>
    <mergeCell ref="I230:J230"/>
    <mergeCell ref="K230:L230"/>
    <mergeCell ref="AD230:AE230"/>
    <mergeCell ref="I223:J223"/>
    <mergeCell ref="K223:L223"/>
    <mergeCell ref="I224:J224"/>
    <mergeCell ref="K224:L224"/>
    <mergeCell ref="I225:J225"/>
    <mergeCell ref="K225:L225"/>
    <mergeCell ref="I218:J218"/>
    <mergeCell ref="K218:L218"/>
    <mergeCell ref="Z221:AF221"/>
    <mergeCell ref="D222:E222"/>
    <mergeCell ref="I222:J222"/>
    <mergeCell ref="K222:L222"/>
    <mergeCell ref="AD222:AE222"/>
    <mergeCell ref="I215:J215"/>
    <mergeCell ref="K215:L215"/>
    <mergeCell ref="I216:J216"/>
    <mergeCell ref="K216:L216"/>
    <mergeCell ref="I217:J217"/>
    <mergeCell ref="K217:L217"/>
    <mergeCell ref="I212:J212"/>
    <mergeCell ref="K212:L212"/>
    <mergeCell ref="I213:J213"/>
    <mergeCell ref="K213:L213"/>
    <mergeCell ref="I214:J214"/>
    <mergeCell ref="K214:L214"/>
    <mergeCell ref="Z209:AF209"/>
    <mergeCell ref="D210:E210"/>
    <mergeCell ref="I210:J210"/>
    <mergeCell ref="K210:L210"/>
    <mergeCell ref="AD210:AE210"/>
    <mergeCell ref="I211:J211"/>
    <mergeCell ref="K211:L211"/>
    <mergeCell ref="I204:J204"/>
    <mergeCell ref="K204:L204"/>
    <mergeCell ref="I205:J205"/>
    <mergeCell ref="K205:L205"/>
    <mergeCell ref="I206:J206"/>
    <mergeCell ref="K206:L206"/>
    <mergeCell ref="I201:J201"/>
    <mergeCell ref="K201:L201"/>
    <mergeCell ref="I202:J202"/>
    <mergeCell ref="K202:L202"/>
    <mergeCell ref="I203:J203"/>
    <mergeCell ref="K203:L203"/>
    <mergeCell ref="I198:J198"/>
    <mergeCell ref="K198:L198"/>
    <mergeCell ref="I199:J199"/>
    <mergeCell ref="K199:L199"/>
    <mergeCell ref="I200:J200"/>
    <mergeCell ref="K200:L200"/>
    <mergeCell ref="I195:J195"/>
    <mergeCell ref="K195:L195"/>
    <mergeCell ref="I196:J196"/>
    <mergeCell ref="K196:L196"/>
    <mergeCell ref="I197:J197"/>
    <mergeCell ref="K197:L197"/>
    <mergeCell ref="I192:J192"/>
    <mergeCell ref="K192:L192"/>
    <mergeCell ref="I193:J193"/>
    <mergeCell ref="K193:L193"/>
    <mergeCell ref="I194:J194"/>
    <mergeCell ref="K194:L194"/>
    <mergeCell ref="Z189:AF189"/>
    <mergeCell ref="D190:E190"/>
    <mergeCell ref="I190:J190"/>
    <mergeCell ref="K190:L190"/>
    <mergeCell ref="AD190:AE190"/>
    <mergeCell ref="I191:J191"/>
    <mergeCell ref="K191:L191"/>
    <mergeCell ref="I178:J178"/>
    <mergeCell ref="K178:L183"/>
    <mergeCell ref="I179:J179"/>
    <mergeCell ref="I180:J180"/>
    <mergeCell ref="I181:J181"/>
    <mergeCell ref="I182:J182"/>
    <mergeCell ref="I183:J183"/>
    <mergeCell ref="Z168:AF168"/>
    <mergeCell ref="I164:J164"/>
    <mergeCell ref="AD169:AE169"/>
    <mergeCell ref="O168:U168"/>
    <mergeCell ref="D177:E177"/>
    <mergeCell ref="I177:J177"/>
    <mergeCell ref="K177:L177"/>
    <mergeCell ref="I159:J159"/>
    <mergeCell ref="K159:L164"/>
    <mergeCell ref="I160:J160"/>
    <mergeCell ref="I161:J161"/>
    <mergeCell ref="I162:J162"/>
    <mergeCell ref="I163:J163"/>
    <mergeCell ref="Z149:AF149"/>
    <mergeCell ref="I145:J145"/>
    <mergeCell ref="AD150:AE150"/>
    <mergeCell ref="D158:E158"/>
    <mergeCell ref="I158:J158"/>
    <mergeCell ref="K158:L158"/>
    <mergeCell ref="O153:U153"/>
    <mergeCell ref="I140:J140"/>
    <mergeCell ref="K140:L145"/>
    <mergeCell ref="I141:J141"/>
    <mergeCell ref="I142:J142"/>
    <mergeCell ref="O137:U137"/>
    <mergeCell ref="I143:J143"/>
    <mergeCell ref="I144:J144"/>
    <mergeCell ref="Z130:AF130"/>
    <mergeCell ref="I126:J126"/>
    <mergeCell ref="AD131:AE131"/>
    <mergeCell ref="O122:U122"/>
    <mergeCell ref="D139:E139"/>
    <mergeCell ref="I139:J139"/>
    <mergeCell ref="K139:L139"/>
    <mergeCell ref="I121:J121"/>
    <mergeCell ref="K121:L126"/>
    <mergeCell ref="I122:J122"/>
    <mergeCell ref="I123:J123"/>
    <mergeCell ref="I124:J124"/>
    <mergeCell ref="I125:J125"/>
    <mergeCell ref="Z111:AF111"/>
    <mergeCell ref="I107:J107"/>
    <mergeCell ref="AD112:AE112"/>
    <mergeCell ref="O107:U107"/>
    <mergeCell ref="D120:E120"/>
    <mergeCell ref="I120:J120"/>
    <mergeCell ref="K120:L120"/>
    <mergeCell ref="I102:J102"/>
    <mergeCell ref="K102:L107"/>
    <mergeCell ref="I103:J103"/>
    <mergeCell ref="I104:J104"/>
    <mergeCell ref="I105:J105"/>
    <mergeCell ref="I106:J106"/>
    <mergeCell ref="Z92:AF92"/>
    <mergeCell ref="I88:J88"/>
    <mergeCell ref="AD93:AE93"/>
    <mergeCell ref="O92:U92"/>
    <mergeCell ref="D101:E101"/>
    <mergeCell ref="I101:J101"/>
    <mergeCell ref="K101:L101"/>
    <mergeCell ref="I83:J83"/>
    <mergeCell ref="K83:L88"/>
    <mergeCell ref="I84:J84"/>
    <mergeCell ref="I85:J85"/>
    <mergeCell ref="I86:J86"/>
    <mergeCell ref="I87:J87"/>
    <mergeCell ref="Z73:AF73"/>
    <mergeCell ref="I65:J65"/>
    <mergeCell ref="AD74:AE74"/>
    <mergeCell ref="D82:E82"/>
    <mergeCell ref="I82:J82"/>
    <mergeCell ref="K82:L82"/>
    <mergeCell ref="O77:U77"/>
    <mergeCell ref="I60:J60"/>
    <mergeCell ref="I61:J61"/>
    <mergeCell ref="I62:J62"/>
    <mergeCell ref="O61:U61"/>
    <mergeCell ref="I63:J63"/>
    <mergeCell ref="I64:J64"/>
    <mergeCell ref="Z49:AF49"/>
    <mergeCell ref="I45:J45"/>
    <mergeCell ref="AD50:AE50"/>
    <mergeCell ref="O46:U46"/>
    <mergeCell ref="D59:E59"/>
    <mergeCell ref="I59:J59"/>
    <mergeCell ref="K59:L59"/>
    <mergeCell ref="I36:J36"/>
    <mergeCell ref="K36:L45"/>
    <mergeCell ref="I37:J37"/>
    <mergeCell ref="I38:J38"/>
    <mergeCell ref="I39:J39"/>
    <mergeCell ref="I40:J40"/>
    <mergeCell ref="I41:J41"/>
    <mergeCell ref="I42:J42"/>
    <mergeCell ref="I43:J43"/>
    <mergeCell ref="I44:J44"/>
    <mergeCell ref="Z25:AF25"/>
    <mergeCell ref="AD26:AE26"/>
    <mergeCell ref="O31:U31"/>
    <mergeCell ref="D35:E35"/>
    <mergeCell ref="I35:J35"/>
    <mergeCell ref="K35:L35"/>
    <mergeCell ref="O16:U16"/>
    <mergeCell ref="I17:J17"/>
    <mergeCell ref="I18:J18"/>
    <mergeCell ref="I19:J19"/>
    <mergeCell ref="I20:J20"/>
    <mergeCell ref="I21:J21"/>
    <mergeCell ref="I12:J12"/>
    <mergeCell ref="K12:L21"/>
    <mergeCell ref="I13:J13"/>
    <mergeCell ref="I14:J14"/>
    <mergeCell ref="I15:J15"/>
    <mergeCell ref="I16:J16"/>
    <mergeCell ref="O1:U1"/>
    <mergeCell ref="Z1:AF1"/>
    <mergeCell ref="AD2:AE2"/>
    <mergeCell ref="D11:E11"/>
    <mergeCell ref="I11:J11"/>
    <mergeCell ref="K11:L11"/>
  </mergeCells>
  <printOptions horizontalCentered="1"/>
  <pageMargins left="0.4330708661417323" right="0.31496062992125984" top="0.3937007874015748" bottom="0.4330708661417323" header="0.35433070866141736" footer="0.4330708661417323"/>
  <pageSetup horizontalDpi="300" verticalDpi="300" orientation="portrait" paperSize="9" scale="78" r:id="rId1"/>
  <rowBreaks count="2" manualBreakCount="2">
    <brk id="76" max="255" man="1"/>
    <brk id="152" max="255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11.421875" style="0" bestFit="1" customWidth="1"/>
    <col min="5" max="5" width="7.28125" style="0" customWidth="1"/>
  </cols>
  <sheetData>
    <row r="2" spans="1:2" ht="12.75">
      <c r="A2" s="104" t="s">
        <v>101</v>
      </c>
      <c r="B2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Ferrara</cp:lastModifiedBy>
  <cp:lastPrinted>2013-10-12T06:46:49Z</cp:lastPrinted>
  <dcterms:created xsi:type="dcterms:W3CDTF">2008-01-03T13:42:05Z</dcterms:created>
  <dcterms:modified xsi:type="dcterms:W3CDTF">2014-10-24T13:51:26Z</dcterms:modified>
  <cp:category/>
  <cp:version/>
  <cp:contentType/>
  <cp:contentStatus/>
</cp:coreProperties>
</file>