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9260" windowHeight="4320" tabRatio="922" activeTab="2"/>
  </bookViews>
  <sheets>
    <sheet name="Player" sheetId="1" r:id="rId1"/>
    <sheet name="4 G1" sheetId="2" r:id="rId2"/>
    <sheet name="6 G1,0" sheetId="3" r:id="rId3"/>
    <sheet name="8 G2" sheetId="4" r:id="rId4"/>
    <sheet name="24 G6" sheetId="5" r:id="rId5"/>
    <sheet name="32 G8" sheetId="6" r:id="rId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<sst xmlns="http://schemas.openxmlformats.org/spreadsheetml/2006/main" count="1060" uniqueCount="143">
  <si>
    <t>GIRONE 1</t>
  </si>
  <si>
    <t>Pts</t>
  </si>
  <si>
    <t>G</t>
  </si>
  <si>
    <t>V</t>
  </si>
  <si>
    <t>N</t>
  </si>
  <si>
    <t>P</t>
  </si>
  <si>
    <t>GF</t>
  </si>
  <si>
    <t>GS</t>
  </si>
  <si>
    <t>DG</t>
  </si>
  <si>
    <t>1A</t>
  </si>
  <si>
    <t>1B</t>
  </si>
  <si>
    <t>Risultato</t>
  </si>
  <si>
    <t>GIRONE 2</t>
  </si>
  <si>
    <t>GIRONE 3</t>
  </si>
  <si>
    <t>GIRONE 4</t>
  </si>
  <si>
    <t>GIRONE 5</t>
  </si>
  <si>
    <t>GIRONE 6</t>
  </si>
  <si>
    <t>GIRONE 7</t>
  </si>
  <si>
    <t>GIRONE 8</t>
  </si>
  <si>
    <t>OTTAVI DI FINALE</t>
  </si>
  <si>
    <t>QUARTI DI FINALE</t>
  </si>
  <si>
    <t>SEMIFINALI</t>
  </si>
  <si>
    <t>FINALE 1° e 2° POSTO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</si>
  <si>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</si>
  <si>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</si>
  <si>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</si>
  <si>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</si>
  <si>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</si>
  <si>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</si>
  <si>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</si>
  <si>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</si>
  <si>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15</t>
  </si>
  <si>
    <t>Player 16</t>
  </si>
  <si>
    <t>Player 17</t>
  </si>
  <si>
    <t>Player 18</t>
  </si>
  <si>
    <t>Player 19</t>
  </si>
  <si>
    <t>Player 21</t>
  </si>
  <si>
    <t>Player 22</t>
  </si>
  <si>
    <t>Player 23</t>
  </si>
  <si>
    <t>Player 24</t>
  </si>
  <si>
    <t>Player 20</t>
  </si>
  <si>
    <t>Cmp</t>
  </si>
  <si>
    <t>Arbitro</t>
  </si>
  <si>
    <t>CONSOLAZIONE - QUARTI DI FINALE</t>
  </si>
  <si>
    <t>CONSOLAZIONE - SEMIFINALI</t>
  </si>
  <si>
    <t>CONSOLAZIONE - FINALE 1° e 2° POSTO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</si>
  <si>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</si>
  <si>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</si>
  <si>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</si>
  <si>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</si>
  <si>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</si>
  <si>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</si>
  <si>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</si>
  <si>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</si>
  <si>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</si>
  <si>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</si>
  <si>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Gir.</t>
  </si>
  <si>
    <t>A</t>
  </si>
  <si>
    <t>B</t>
  </si>
  <si>
    <t>C</t>
  </si>
  <si>
    <t>SESSION ONE</t>
  </si>
  <si>
    <t>SESSION TWO</t>
  </si>
  <si>
    <t>D</t>
  </si>
  <si>
    <t>SESSION THREE</t>
  </si>
  <si>
    <t>SESSION FOUR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</si>
  <si>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</si>
  <si>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</si>
  <si>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</si>
  <si>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</si>
  <si>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</si>
  <si>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</si>
  <si>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</si>
  <si>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</si>
  <si>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</si>
  <si>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</si>
  <si>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</si>
  <si>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</si>
  <si>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GIRONE A QUATTRO</t>
  </si>
  <si>
    <t>1D</t>
  </si>
  <si>
    <t>4D</t>
  </si>
  <si>
    <t>5D</t>
  </si>
  <si>
    <t>6D</t>
  </si>
  <si>
    <t>Ore 14.00</t>
  </si>
  <si>
    <t>Ore 14.45</t>
  </si>
  <si>
    <t>Ore 16.15</t>
  </si>
  <si>
    <t>1E</t>
  </si>
  <si>
    <t>3D</t>
  </si>
  <si>
    <t>SESSION FIVE</t>
  </si>
  <si>
    <t>SESSION SIX</t>
  </si>
  <si>
    <t>2D</t>
  </si>
  <si>
    <t>7D</t>
  </si>
  <si>
    <t>Ore 15.45</t>
  </si>
  <si>
    <t>8D</t>
  </si>
  <si>
    <t>Player 25</t>
  </si>
  <si>
    <t>Player 26</t>
  </si>
  <si>
    <t>Player 27</t>
  </si>
  <si>
    <t>Player 28</t>
  </si>
  <si>
    <t>Player 29</t>
  </si>
  <si>
    <t>Player 30</t>
  </si>
  <si>
    <t>Player 31</t>
  </si>
  <si>
    <t>Player 32</t>
  </si>
  <si>
    <t>Player 33</t>
  </si>
  <si>
    <t>Player 34</t>
  </si>
  <si>
    <t>Player 35</t>
  </si>
  <si>
    <t>Player 36</t>
  </si>
  <si>
    <t>CONSOLAZIONE - OTTAVI DI FINALE</t>
  </si>
  <si>
    <t>1F</t>
  </si>
  <si>
    <t>GIRONE A SEI</t>
  </si>
  <si>
    <t>Player 37</t>
  </si>
  <si>
    <t>Player 38</t>
  </si>
  <si>
    <t>Player 39</t>
  </si>
  <si>
    <t>Player 40</t>
  </si>
  <si>
    <t>Giocatore</t>
  </si>
  <si>
    <t>E</t>
  </si>
  <si>
    <t>F</t>
  </si>
  <si>
    <t>H</t>
  </si>
  <si>
    <t>Turno</t>
  </si>
  <si>
    <t>TURNO DI GIOCO</t>
  </si>
  <si>
    <t>Campo</t>
  </si>
  <si>
    <t>1/8</t>
  </si>
  <si>
    <t>1/4</t>
  </si>
  <si>
    <t>1/2</t>
  </si>
  <si>
    <t>Fin</t>
  </si>
  <si>
    <t>Girone</t>
  </si>
  <si>
    <t>Giocatore 1</t>
  </si>
  <si>
    <t>Giocatore 2</t>
  </si>
  <si>
    <t>Ris</t>
  </si>
  <si>
    <t>ID</t>
  </si>
  <si>
    <t>1/8c</t>
  </si>
  <si>
    <t>1/4c</t>
  </si>
  <si>
    <t>1/2c</t>
  </si>
  <si>
    <t>Fin. c</t>
  </si>
  <si>
    <t>CLASSIFICA GENERALE</t>
  </si>
  <si>
    <t>CLASSIFICA FINALE</t>
  </si>
  <si>
    <t>Pos.</t>
  </si>
  <si>
    <t>Currò M.</t>
  </si>
  <si>
    <t>Manzella</t>
  </si>
  <si>
    <t>Cinà</t>
  </si>
  <si>
    <t>Durante</t>
  </si>
  <si>
    <t>Fontana</t>
  </si>
  <si>
    <t>Gagliano</t>
  </si>
  <si>
    <t>Currò</t>
  </si>
  <si>
    <t>Fontata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</si>
</sst>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  <numFmt numFmtId="177" formatCode="[$-410]dddd\ d\ mmmm\ yyyy"/>
  </numFmts>
  <fonts count="64">
    <font>
      <sz val="10"/>
      <name val="Arial"/>
      <family val="0"/>
    </font>
    <font>
      <sz val="14"/>
      <color indexed="9"/>
      <name val="Merlin"/>
      <family val="0"/>
    </font>
    <font>
      <b/>
      <sz val="14"/>
      <color indexed="9"/>
      <name val="MS Sans Serif"/>
      <family val="0"/>
    </font>
    <font>
      <sz val="8.5"/>
      <name val="MS Sans Serif"/>
      <family val="2"/>
    </font>
    <font>
      <sz val="8.5"/>
      <color indexed="9"/>
      <name val="MS Sans Serif"/>
      <family val="2"/>
    </font>
    <font>
      <sz val="8.5"/>
      <color indexed="8"/>
      <name val="MS Sans Serif"/>
      <family val="2"/>
    </font>
    <font>
      <b/>
      <sz val="8.5"/>
      <name val="MS Sans Serif"/>
      <family val="2"/>
    </font>
    <font>
      <sz val="10"/>
      <name val="MS Sans Serif"/>
      <family val="0"/>
    </font>
    <font>
      <sz val="10"/>
      <color indexed="9"/>
      <name val="MS Sans Serif"/>
      <family val="0"/>
    </font>
    <font>
      <sz val="10"/>
      <color indexed="8"/>
      <name val="MS Sans Serif"/>
      <family val="0"/>
    </font>
    <font>
      <b/>
      <sz val="10"/>
      <name val="MS Sans Serif"/>
      <family val="0"/>
    </font>
    <font>
      <b/>
      <sz val="10"/>
      <color indexed="9"/>
      <name val="MS Sans Serif"/>
      <family val="2"/>
    </font>
    <font>
      <sz val="8"/>
      <name val="Arial"/>
      <family val="0"/>
    </font>
    <font>
      <b/>
      <sz val="9.5"/>
      <name val="MS Sans Serif"/>
      <family val="2"/>
    </font>
    <font>
      <b/>
      <sz val="9.5"/>
      <color indexed="8"/>
      <name val="MS Sans Serif"/>
      <family val="2"/>
    </font>
    <font>
      <b/>
      <sz val="10"/>
      <name val="Arial"/>
      <family val="0"/>
    </font>
    <font>
      <b/>
      <sz val="9.5"/>
      <name val="Arial"/>
      <family val="0"/>
    </font>
    <font>
      <sz val="10"/>
      <color indexed="9"/>
      <name val="Merlin"/>
      <family val="0"/>
    </font>
    <font>
      <sz val="8.5"/>
      <name val="Arial"/>
      <family val="0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8.5"/>
      <color indexed="9"/>
      <name val="MS Sans Serif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.5"/>
      <color theme="0"/>
      <name val="MS Sans Serif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7FF8F"/>
        <bgColor indexed="64"/>
      </patternFill>
    </fill>
    <fill>
      <patternFill patternType="solid">
        <fgColor rgb="FF99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5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/>
    </xf>
    <xf numFmtId="0" fontId="6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3" fillId="33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6" fillId="33" borderId="18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30" xfId="0" applyFill="1" applyBorder="1" applyAlignment="1">
      <alignment/>
    </xf>
    <xf numFmtId="0" fontId="11" fillId="34" borderId="31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6" fillId="33" borderId="20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9" fillId="35" borderId="17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0" fontId="6" fillId="33" borderId="17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Continuous" vertical="center"/>
    </xf>
    <xf numFmtId="0" fontId="60" fillId="0" borderId="0" xfId="0" applyFont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1" fillId="34" borderId="10" xfId="0" applyFont="1" applyFill="1" applyBorder="1" applyAlignment="1" applyProtection="1">
      <alignment/>
      <protection/>
    </xf>
    <xf numFmtId="0" fontId="17" fillId="34" borderId="10" xfId="0" applyFont="1" applyFill="1" applyBorder="1" applyAlignment="1" applyProtection="1">
      <alignment horizontal="center" vertical="center"/>
      <protection/>
    </xf>
    <xf numFmtId="0" fontId="17" fillId="3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37" borderId="35" xfId="0" applyFont="1" applyFill="1" applyBorder="1" applyAlignment="1" applyProtection="1">
      <alignment horizontal="center"/>
      <protection/>
    </xf>
    <xf numFmtId="2" fontId="13" fillId="38" borderId="17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3" fillId="37" borderId="36" xfId="0" applyFont="1" applyFill="1" applyBorder="1" applyAlignment="1" applyProtection="1">
      <alignment horizontal="center"/>
      <protection/>
    </xf>
    <xf numFmtId="0" fontId="13" fillId="37" borderId="25" xfId="0" applyFont="1" applyFill="1" applyBorder="1" applyAlignment="1" applyProtection="1">
      <alignment horizontal="center"/>
      <protection/>
    </xf>
    <xf numFmtId="0" fontId="13" fillId="37" borderId="0" xfId="0" applyFont="1" applyFill="1" applyAlignment="1" applyProtection="1">
      <alignment horizontal="left"/>
      <protection/>
    </xf>
    <xf numFmtId="0" fontId="6" fillId="37" borderId="0" xfId="0" applyFont="1" applyFill="1" applyAlignment="1" applyProtection="1">
      <alignment horizontal="center"/>
      <protection/>
    </xf>
    <xf numFmtId="2" fontId="15" fillId="38" borderId="35" xfId="0" applyNumberFormat="1" applyFont="1" applyFill="1" applyBorder="1" applyAlignment="1" applyProtection="1">
      <alignment horizontal="center"/>
      <protection/>
    </xf>
    <xf numFmtId="0" fontId="13" fillId="38" borderId="25" xfId="0" applyFont="1" applyFill="1" applyBorder="1" applyAlignment="1" applyProtection="1">
      <alignment horizontal="center"/>
      <protection/>
    </xf>
    <xf numFmtId="0" fontId="13" fillId="38" borderId="0" xfId="0" applyFont="1" applyFill="1" applyBorder="1" applyAlignment="1" applyProtection="1">
      <alignment horizontal="left"/>
      <protection/>
    </xf>
    <xf numFmtId="0" fontId="6" fillId="38" borderId="0" xfId="0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26" xfId="0" applyFont="1" applyFill="1" applyBorder="1" applyAlignment="1" applyProtection="1">
      <alignment horizontal="center"/>
      <protection/>
    </xf>
    <xf numFmtId="0" fontId="6" fillId="33" borderId="32" xfId="0" applyFont="1" applyFill="1" applyBorder="1" applyAlignment="1" applyProtection="1">
      <alignment horizontal="center"/>
      <protection/>
    </xf>
    <xf numFmtId="2" fontId="0" fillId="38" borderId="37" xfId="0" applyNumberFormat="1" applyFill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6" fillId="33" borderId="27" xfId="0" applyFont="1" applyFill="1" applyBorder="1" applyAlignment="1" applyProtection="1">
      <alignment horizontal="center"/>
      <protection/>
    </xf>
    <xf numFmtId="2" fontId="0" fillId="38" borderId="39" xfId="0" applyNumberFormat="1" applyFill="1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176" fontId="0" fillId="0" borderId="0" xfId="0" applyNumberFormat="1" applyFont="1" applyAlignment="1" applyProtection="1">
      <alignment/>
      <protection/>
    </xf>
    <xf numFmtId="0" fontId="6" fillId="33" borderId="33" xfId="0" applyFont="1" applyFill="1" applyBorder="1" applyAlignment="1" applyProtection="1">
      <alignment horizontal="center"/>
      <protection/>
    </xf>
    <xf numFmtId="0" fontId="6" fillId="33" borderId="41" xfId="0" applyFont="1" applyFill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2" fontId="0" fillId="38" borderId="42" xfId="0" applyNumberFormat="1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2" fontId="15" fillId="38" borderId="17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9" fillId="34" borderId="17" xfId="0" applyFont="1" applyFill="1" applyBorder="1" applyAlignment="1" applyProtection="1">
      <alignment horizontal="center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 horizontal="center" vertical="center"/>
      <protection/>
    </xf>
    <xf numFmtId="0" fontId="1" fillId="35" borderId="11" xfId="0" applyFont="1" applyFill="1" applyBorder="1" applyAlignment="1" applyProtection="1">
      <alignment horizontal="center" vertical="center"/>
      <protection/>
    </xf>
    <xf numFmtId="0" fontId="19" fillId="35" borderId="17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6" fillId="33" borderId="21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0" fontId="6" fillId="33" borderId="44" xfId="0" applyFont="1" applyFill="1" applyBorder="1" applyAlignment="1" applyProtection="1">
      <alignment horizontal="center"/>
      <protection/>
    </xf>
    <xf numFmtId="0" fontId="6" fillId="39" borderId="20" xfId="0" applyFont="1" applyFill="1" applyBorder="1" applyAlignment="1" applyProtection="1">
      <alignment horizontal="center"/>
      <protection locked="0"/>
    </xf>
    <xf numFmtId="0" fontId="6" fillId="39" borderId="21" xfId="0" applyFont="1" applyFill="1" applyBorder="1" applyAlignment="1" applyProtection="1">
      <alignment horizontal="center"/>
      <protection locked="0"/>
    </xf>
    <xf numFmtId="0" fontId="6" fillId="39" borderId="19" xfId="0" applyFont="1" applyFill="1" applyBorder="1" applyAlignment="1" applyProtection="1">
      <alignment horizontal="center"/>
      <protection locked="0"/>
    </xf>
    <xf numFmtId="2" fontId="15" fillId="37" borderId="45" xfId="0" applyNumberFormat="1" applyFont="1" applyFill="1" applyBorder="1" applyAlignment="1" applyProtection="1">
      <alignment horizontal="center"/>
      <protection/>
    </xf>
    <xf numFmtId="2" fontId="15" fillId="37" borderId="46" xfId="0" applyNumberFormat="1" applyFont="1" applyFill="1" applyBorder="1" applyAlignment="1" applyProtection="1">
      <alignment horizontal="center"/>
      <protection/>
    </xf>
    <xf numFmtId="2" fontId="15" fillId="0" borderId="45" xfId="0" applyNumberFormat="1" applyFont="1" applyFill="1" applyBorder="1" applyAlignment="1" applyProtection="1">
      <alignment horizontal="center"/>
      <protection/>
    </xf>
    <xf numFmtId="2" fontId="15" fillId="0" borderId="46" xfId="0" applyNumberFormat="1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/>
      <protection/>
    </xf>
    <xf numFmtId="0" fontId="61" fillId="40" borderId="35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176" fontId="62" fillId="0" borderId="0" xfId="0" applyNumberFormat="1" applyFont="1" applyFill="1" applyAlignment="1" applyProtection="1">
      <alignment/>
      <protection/>
    </xf>
    <xf numFmtId="0" fontId="6" fillId="0" borderId="47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7" fillId="0" borderId="29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 horizontal="center"/>
      <protection/>
    </xf>
    <xf numFmtId="0" fontId="15" fillId="0" borderId="34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13" fillId="0" borderId="48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13" fillId="0" borderId="49" xfId="0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center" vertical="center"/>
      <protection/>
    </xf>
    <xf numFmtId="0" fontId="13" fillId="0" borderId="5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36" borderId="31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/>
    </xf>
    <xf numFmtId="0" fontId="15" fillId="36" borderId="31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31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5" fillId="36" borderId="31" xfId="0" applyFont="1" applyFill="1" applyBorder="1" applyAlignment="1" applyProtection="1">
      <alignment horizontal="center"/>
      <protection/>
    </xf>
    <xf numFmtId="0" fontId="15" fillId="36" borderId="10" xfId="0" applyFont="1" applyFill="1" applyBorder="1" applyAlignment="1" applyProtection="1">
      <alignment horizontal="center"/>
      <protection/>
    </xf>
    <xf numFmtId="0" fontId="15" fillId="36" borderId="11" xfId="0" applyFont="1" applyFill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15" fillId="38" borderId="31" xfId="0" applyFont="1" applyFill="1" applyBorder="1" applyAlignment="1" applyProtection="1">
      <alignment horizontal="center"/>
      <protection/>
    </xf>
    <xf numFmtId="0" fontId="15" fillId="38" borderId="10" xfId="0" applyFont="1" applyFill="1" applyBorder="1" applyAlignment="1" applyProtection="1">
      <alignment horizontal="center"/>
      <protection/>
    </xf>
    <xf numFmtId="0" fontId="15" fillId="38" borderId="11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63" fillId="40" borderId="31" xfId="0" applyFont="1" applyFill="1" applyBorder="1" applyAlignment="1" applyProtection="1">
      <alignment horizontal="center"/>
      <protection/>
    </xf>
    <xf numFmtId="0" fontId="63" fillId="40" borderId="10" xfId="0" applyFont="1" applyFill="1" applyBorder="1" applyAlignment="1" applyProtection="1">
      <alignment horizontal="center"/>
      <protection/>
    </xf>
    <xf numFmtId="0" fontId="63" fillId="40" borderId="11" xfId="0" applyFont="1" applyFill="1" applyBorder="1" applyAlignment="1" applyProtection="1">
      <alignment horizontal="center"/>
      <protection/>
    </xf>
    <xf numFmtId="0" fontId="63" fillId="40" borderId="45" xfId="0" applyFont="1" applyFill="1" applyBorder="1" applyAlignment="1" applyProtection="1">
      <alignment horizontal="center"/>
      <protection/>
    </xf>
    <xf numFmtId="0" fontId="63" fillId="40" borderId="51" xfId="0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27.00390625" style="0" customWidth="1"/>
  </cols>
  <sheetData>
    <row r="1" spans="1:2" ht="12.75">
      <c r="A1">
        <v>1</v>
      </c>
      <c r="B1" t="s">
        <v>135</v>
      </c>
    </row>
    <row r="2" spans="1:2" ht="12.75">
      <c r="A2">
        <v>2</v>
      </c>
      <c r="B2" t="s">
        <v>136</v>
      </c>
    </row>
    <row r="3" spans="1:2" ht="12.75">
      <c r="A3">
        <v>3</v>
      </c>
      <c r="B3" t="s">
        <v>137</v>
      </c>
    </row>
    <row r="4" spans="1:2" ht="12.75">
      <c r="A4">
        <v>4</v>
      </c>
      <c r="B4" t="s">
        <v>138</v>
      </c>
    </row>
    <row r="5" spans="1:2" ht="12.75">
      <c r="A5">
        <v>5</v>
      </c>
      <c r="B5" t="s">
        <v>139</v>
      </c>
    </row>
    <row r="6" spans="1:2" ht="12.75">
      <c r="A6">
        <v>6</v>
      </c>
      <c r="B6" t="s">
        <v>140</v>
      </c>
    </row>
    <row r="7" spans="1:2" ht="12.75">
      <c r="A7">
        <v>7</v>
      </c>
      <c r="B7" t="s">
        <v>23</v>
      </c>
    </row>
    <row r="8" spans="1:2" ht="12.75">
      <c r="A8">
        <v>8</v>
      </c>
      <c r="B8" t="s">
        <v>24</v>
      </c>
    </row>
    <row r="9" spans="1:2" ht="12.75">
      <c r="A9">
        <v>9</v>
      </c>
      <c r="B9" t="s">
        <v>25</v>
      </c>
    </row>
    <row r="10" spans="1:2" ht="12.75">
      <c r="A10">
        <v>10</v>
      </c>
      <c r="B10" t="s">
        <v>26</v>
      </c>
    </row>
    <row r="11" spans="1:2" ht="12.75">
      <c r="A11">
        <v>11</v>
      </c>
      <c r="B11" t="s">
        <v>27</v>
      </c>
    </row>
    <row r="12" spans="1:2" ht="12.75">
      <c r="A12">
        <v>12</v>
      </c>
      <c r="B12" t="s">
        <v>28</v>
      </c>
    </row>
    <row r="13" spans="1:2" ht="12.75">
      <c r="A13">
        <v>13</v>
      </c>
      <c r="B13" t="s">
        <v>29</v>
      </c>
    </row>
    <row r="14" spans="1:2" ht="12.75">
      <c r="A14">
        <v>14</v>
      </c>
      <c r="B14" t="s">
        <v>30</v>
      </c>
    </row>
    <row r="15" spans="1:2" ht="12.75">
      <c r="A15">
        <v>15</v>
      </c>
      <c r="B15" t="s">
        <v>31</v>
      </c>
    </row>
    <row r="16" spans="1:2" ht="12.75">
      <c r="A16">
        <v>16</v>
      </c>
      <c r="B16" t="s">
        <v>32</v>
      </c>
    </row>
    <row r="17" spans="1:2" ht="12.75">
      <c r="A17">
        <v>17</v>
      </c>
      <c r="B17" t="s">
        <v>33</v>
      </c>
    </row>
    <row r="18" spans="1:2" ht="12.75">
      <c r="A18">
        <v>18</v>
      </c>
      <c r="B18" t="s">
        <v>34</v>
      </c>
    </row>
    <row r="19" spans="1:2" ht="12.75">
      <c r="A19">
        <v>19</v>
      </c>
      <c r="B19" t="s">
        <v>35</v>
      </c>
    </row>
    <row r="20" spans="1:2" ht="12.75">
      <c r="A20">
        <v>20</v>
      </c>
      <c r="B20" t="s">
        <v>40</v>
      </c>
    </row>
    <row r="21" spans="1:2" ht="12.75">
      <c r="A21">
        <v>21</v>
      </c>
      <c r="B21" t="s">
        <v>36</v>
      </c>
    </row>
    <row r="22" spans="1:2" ht="12.75">
      <c r="A22">
        <v>22</v>
      </c>
      <c r="B22" t="s">
        <v>37</v>
      </c>
    </row>
    <row r="23" spans="1:2" ht="12.75">
      <c r="A23">
        <v>23</v>
      </c>
      <c r="B23" t="s">
        <v>38</v>
      </c>
    </row>
    <row r="24" spans="1:2" ht="12.75">
      <c r="A24">
        <v>24</v>
      </c>
      <c r="B24" t="s">
        <v>39</v>
      </c>
    </row>
    <row r="25" spans="1:2" ht="12.75">
      <c r="A25">
        <v>25</v>
      </c>
      <c r="B25" t="s">
        <v>93</v>
      </c>
    </row>
    <row r="26" spans="1:2" ht="12.75">
      <c r="A26">
        <v>26</v>
      </c>
      <c r="B26" t="s">
        <v>94</v>
      </c>
    </row>
    <row r="27" spans="1:2" ht="12.75">
      <c r="A27">
        <v>27</v>
      </c>
      <c r="B27" t="s">
        <v>95</v>
      </c>
    </row>
    <row r="28" spans="1:2" ht="12.75">
      <c r="A28">
        <v>28</v>
      </c>
      <c r="B28" t="s">
        <v>96</v>
      </c>
    </row>
    <row r="29" spans="1:2" ht="12.75">
      <c r="A29">
        <v>29</v>
      </c>
      <c r="B29" t="s">
        <v>97</v>
      </c>
    </row>
    <row r="30" spans="1:2" ht="12.75">
      <c r="A30">
        <v>30</v>
      </c>
      <c r="B30" t="s">
        <v>98</v>
      </c>
    </row>
    <row r="31" spans="1:2" ht="12.75">
      <c r="A31">
        <v>31</v>
      </c>
      <c r="B31" t="s">
        <v>99</v>
      </c>
    </row>
    <row r="32" spans="1:2" ht="12.75">
      <c r="A32">
        <v>32</v>
      </c>
      <c r="B32" t="s">
        <v>100</v>
      </c>
    </row>
    <row r="33" spans="1:2" ht="12.75">
      <c r="A33">
        <v>33</v>
      </c>
      <c r="B33" t="s">
        <v>101</v>
      </c>
    </row>
    <row r="34" spans="1:2" ht="12.75">
      <c r="A34">
        <v>34</v>
      </c>
      <c r="B34" t="s">
        <v>102</v>
      </c>
    </row>
    <row r="35" spans="1:2" ht="12.75">
      <c r="A35">
        <v>35</v>
      </c>
      <c r="B35" t="s">
        <v>103</v>
      </c>
    </row>
    <row r="36" spans="1:2" ht="12.75">
      <c r="A36">
        <v>36</v>
      </c>
      <c r="B36" t="s">
        <v>104</v>
      </c>
    </row>
    <row r="37" spans="1:2" ht="12.75">
      <c r="A37">
        <v>37</v>
      </c>
      <c r="B37" t="s">
        <v>108</v>
      </c>
    </row>
    <row r="38" spans="1:2" ht="12.75">
      <c r="A38">
        <v>38</v>
      </c>
      <c r="B38" t="s">
        <v>109</v>
      </c>
    </row>
    <row r="39" spans="1:2" ht="12.75">
      <c r="A39">
        <v>39</v>
      </c>
      <c r="B39" t="s">
        <v>110</v>
      </c>
    </row>
    <row r="40" spans="1:2" ht="12.75">
      <c r="A40">
        <v>40</v>
      </c>
      <c r="B40" t="s">
        <v>111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zoomScale="75" zoomScaleNormal="75" zoomScalePageLayoutView="0" workbookViewId="0" topLeftCell="H1">
      <selection activeCell="P1" sqref="P1:V1"/>
    </sheetView>
  </sheetViews>
  <sheetFormatPr defaultColWidth="9.140625" defaultRowHeight="12.75"/>
  <cols>
    <col min="1" max="2" width="12.7109375" style="0" customWidth="1"/>
    <col min="3" max="3" width="5.28125" style="0" customWidth="1"/>
    <col min="11" max="11" width="3.28125" style="0" customWidth="1"/>
    <col min="12" max="12" width="17.140625" style="0" customWidth="1"/>
    <col min="13" max="14" width="0.9921875" style="0" customWidth="1"/>
    <col min="16" max="17" width="5.421875" style="0" customWidth="1"/>
    <col min="18" max="19" width="14.7109375" style="82" customWidth="1"/>
    <col min="20" max="20" width="3.7109375" style="0" customWidth="1"/>
    <col min="21" max="21" width="3.8515625" style="0" customWidth="1"/>
    <col min="22" max="22" width="14.7109375" style="0" customWidth="1"/>
    <col min="24" max="24" width="4.421875" style="0" customWidth="1"/>
  </cols>
  <sheetData>
    <row r="1" spans="1:22" s="57" customFormat="1" ht="13.5" customHeight="1" thickBot="1">
      <c r="A1" s="78" t="s">
        <v>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P1" s="247" t="s">
        <v>60</v>
      </c>
      <c r="Q1" s="248"/>
      <c r="R1" s="248"/>
      <c r="S1" s="248"/>
      <c r="T1" s="248"/>
      <c r="U1" s="248"/>
      <c r="V1" s="249"/>
    </row>
    <row r="2" spans="1:22" ht="13.5" thickBot="1">
      <c r="A2" s="71"/>
      <c r="B2" s="18"/>
      <c r="C2" s="19"/>
      <c r="D2" s="19"/>
      <c r="E2" s="19"/>
      <c r="F2" s="20"/>
      <c r="G2" s="20"/>
      <c r="H2" s="21"/>
      <c r="I2" s="19"/>
      <c r="J2" s="19"/>
      <c r="K2" s="22"/>
      <c r="L2" s="23"/>
      <c r="P2" s="53" t="s">
        <v>41</v>
      </c>
      <c r="Q2" s="53" t="s">
        <v>56</v>
      </c>
      <c r="R2" s="79"/>
      <c r="S2" s="79"/>
      <c r="T2" s="66"/>
      <c r="U2" s="66"/>
      <c r="V2" s="53" t="s">
        <v>42</v>
      </c>
    </row>
    <row r="3" spans="1:22" ht="13.5" thickBot="1">
      <c r="A3" s="72"/>
      <c r="B3" s="1"/>
      <c r="C3" s="34" t="s">
        <v>1</v>
      </c>
      <c r="D3" s="34" t="s">
        <v>2</v>
      </c>
      <c r="E3" s="34" t="s">
        <v>3</v>
      </c>
      <c r="F3" s="35" t="s">
        <v>4</v>
      </c>
      <c r="G3" s="35" t="s">
        <v>5</v>
      </c>
      <c r="H3" s="35" t="s">
        <v>6</v>
      </c>
      <c r="I3" s="34" t="s">
        <v>7</v>
      </c>
      <c r="J3" s="34" t="s">
        <v>8</v>
      </c>
      <c r="K3" s="36" t="s">
        <v>9</v>
      </c>
      <c r="L3" s="68" t="str">
        <f>IF(SUM(C5:C8)=0,"",VLOOKUP(LARGE($A$5:$A$8,1),A5:B8,2,FALSE))</f>
        <v>Currò M.</v>
      </c>
      <c r="P3" s="48">
        <v>1</v>
      </c>
      <c r="Q3" s="51" t="s">
        <v>57</v>
      </c>
      <c r="R3" s="80" t="str">
        <f>Player!B1</f>
        <v>Currò M.</v>
      </c>
      <c r="S3" s="80" t="str">
        <f>Player!B2</f>
        <v>Manzella</v>
      </c>
      <c r="T3" s="69"/>
      <c r="U3" s="69"/>
      <c r="V3" s="90"/>
    </row>
    <row r="4" spans="1:22" ht="13.5" thickBot="1">
      <c r="A4" s="72"/>
      <c r="B4" s="1"/>
      <c r="C4" s="6"/>
      <c r="D4" s="2"/>
      <c r="E4" s="2"/>
      <c r="F4" s="4"/>
      <c r="G4" s="4"/>
      <c r="H4" s="4"/>
      <c r="I4" s="2"/>
      <c r="J4" s="2"/>
      <c r="K4" s="36" t="s">
        <v>10</v>
      </c>
      <c r="L4" s="68" t="str">
        <f>IF(SUM(C5:C8)=0,"",VLOOKUP(LARGE($A$5:$A$8,2),A5:B8,2,FALSE))</f>
        <v>Manzella</v>
      </c>
      <c r="P4" s="50">
        <v>2</v>
      </c>
      <c r="Q4" s="52" t="s">
        <v>57</v>
      </c>
      <c r="R4" s="81" t="str">
        <f>Player!B3</f>
        <v>Cinà</v>
      </c>
      <c r="S4" s="81" t="str">
        <f>Player!B4</f>
        <v>Durante</v>
      </c>
      <c r="T4" s="70"/>
      <c r="U4" s="70"/>
      <c r="V4" s="91"/>
    </row>
    <row r="5" spans="1:22" ht="13.5" thickBot="1">
      <c r="A5" s="98">
        <f>C5*1000+J5*50+H5+0.9</f>
        <v>3000.9</v>
      </c>
      <c r="B5" s="45" t="str">
        <f>Player!B1</f>
        <v>Currò M.</v>
      </c>
      <c r="C5" s="99">
        <f>3*E5+F5</f>
        <v>3</v>
      </c>
      <c r="D5" s="100">
        <f>SUM(E5:G5)</f>
        <v>3</v>
      </c>
      <c r="E5" s="100">
        <f>SUM(F11+F13+F15)</f>
        <v>0</v>
      </c>
      <c r="F5" s="101">
        <f>SUM(G11+G13+G15)</f>
        <v>3</v>
      </c>
      <c r="G5" s="101">
        <f>SUM(H11+H13+H15)</f>
        <v>0</v>
      </c>
      <c r="H5" s="101">
        <f>SUM(D11+D13+D15)</f>
        <v>0</v>
      </c>
      <c r="I5" s="100">
        <f>SUM(E11+E13+E15)</f>
        <v>0</v>
      </c>
      <c r="J5" s="100">
        <f>H5-I5</f>
        <v>0</v>
      </c>
      <c r="K5" s="36" t="s">
        <v>46</v>
      </c>
      <c r="L5" s="68" t="str">
        <f>IF(SUM(C5:C8)=0,"",VLOOKUP(LARGE($A$5:$A$8,3),A5:B8,2,FALSE))</f>
        <v>Cinà</v>
      </c>
      <c r="P5" s="54"/>
      <c r="Q5" s="54"/>
      <c r="R5" s="83"/>
      <c r="S5" s="83"/>
      <c r="T5" s="84"/>
      <c r="U5" s="85"/>
      <c r="V5" s="7"/>
    </row>
    <row r="6" spans="1:22" ht="13.5" thickBot="1">
      <c r="A6" s="98">
        <f>C6*1000+J6*50+H6+0.8</f>
        <v>3000.8</v>
      </c>
      <c r="B6" s="45" t="str">
        <f>Player!B2</f>
        <v>Manzella</v>
      </c>
      <c r="C6" s="99">
        <f>3*E6+F6</f>
        <v>3</v>
      </c>
      <c r="D6" s="100">
        <f>SUM(E6:G6)</f>
        <v>3</v>
      </c>
      <c r="E6" s="100">
        <f>SUM(H11+F14+F16)</f>
        <v>0</v>
      </c>
      <c r="F6" s="101">
        <f>SUM(G11+G14+G16)</f>
        <v>3</v>
      </c>
      <c r="G6" s="101">
        <f>SUM(F11+H14+H16)</f>
        <v>0</v>
      </c>
      <c r="H6" s="101">
        <f>SUM(E11+D14+D16)</f>
        <v>0</v>
      </c>
      <c r="I6" s="101">
        <f>SUM(D11+E14+E16)</f>
        <v>0</v>
      </c>
      <c r="J6" s="100">
        <f>H6-I6</f>
        <v>0</v>
      </c>
      <c r="K6" s="36" t="s">
        <v>78</v>
      </c>
      <c r="L6" s="68" t="str">
        <f>IF(SUM(C5:C8)=0,"",VLOOKUP(LARGE($A$5:$A$8,4),A5:B8,2,FALSE))</f>
        <v>Durante</v>
      </c>
      <c r="P6" s="250" t="s">
        <v>61</v>
      </c>
      <c r="Q6" s="251"/>
      <c r="R6" s="251"/>
      <c r="S6" s="251"/>
      <c r="T6" s="251"/>
      <c r="U6" s="251"/>
      <c r="V6" s="252"/>
    </row>
    <row r="7" spans="1:22" ht="13.5" thickBot="1">
      <c r="A7" s="98">
        <f>C7*1000+J7*50+H7+0.7</f>
        <v>3000.7</v>
      </c>
      <c r="B7" s="45" t="str">
        <f>Player!B3</f>
        <v>Cinà</v>
      </c>
      <c r="C7" s="99">
        <f>3*E7+F7</f>
        <v>3</v>
      </c>
      <c r="D7" s="100">
        <f>SUM(E7:G7)</f>
        <v>3</v>
      </c>
      <c r="E7" s="100">
        <f>SUM(F12+H13+H16)</f>
        <v>0</v>
      </c>
      <c r="F7" s="101">
        <f>SUM(G12+G13+G16)</f>
        <v>3</v>
      </c>
      <c r="G7" s="101">
        <f>SUM(H12+F13+F16)</f>
        <v>0</v>
      </c>
      <c r="H7" s="101">
        <f>SUM(D12+E13+E16)</f>
        <v>0</v>
      </c>
      <c r="I7" s="101">
        <f>SUM(E12+D13+D16)</f>
        <v>0</v>
      </c>
      <c r="J7" s="100">
        <f>H7-I7</f>
        <v>0</v>
      </c>
      <c r="K7" s="5"/>
      <c r="L7" s="25"/>
      <c r="P7" s="53" t="s">
        <v>41</v>
      </c>
      <c r="Q7" s="53" t="s">
        <v>56</v>
      </c>
      <c r="R7" s="79"/>
      <c r="S7" s="79"/>
      <c r="T7" s="66"/>
      <c r="U7" s="66"/>
      <c r="V7" s="53" t="s">
        <v>42</v>
      </c>
    </row>
    <row r="8" spans="1:22" ht="12.75">
      <c r="A8" s="98">
        <f>C8*1000+J8*50+H8+0.6</f>
        <v>3000.6</v>
      </c>
      <c r="B8" s="45" t="str">
        <f>Player!B4</f>
        <v>Durante</v>
      </c>
      <c r="C8" s="99">
        <f>3*E8+F8</f>
        <v>3</v>
      </c>
      <c r="D8" s="100">
        <f>SUM(E8:G8)</f>
        <v>3</v>
      </c>
      <c r="E8" s="100">
        <f>SUM(H12+H14+H15)</f>
        <v>0</v>
      </c>
      <c r="F8" s="100">
        <f>SUM(G12+G14+G15)</f>
        <v>3</v>
      </c>
      <c r="G8" s="101">
        <f>SUM(F12+F14+F15)</f>
        <v>0</v>
      </c>
      <c r="H8" s="101">
        <f>SUM(E12+E14+E15)</f>
        <v>0</v>
      </c>
      <c r="I8" s="101">
        <f>SUM(D12+D14+D15)</f>
        <v>0</v>
      </c>
      <c r="J8" s="100">
        <f>H8-I8</f>
        <v>0</v>
      </c>
      <c r="K8" s="12"/>
      <c r="L8" s="26"/>
      <c r="P8" s="48">
        <v>1</v>
      </c>
      <c r="Q8" s="51" t="s">
        <v>57</v>
      </c>
      <c r="R8" s="80" t="str">
        <f>Player!B1</f>
        <v>Currò M.</v>
      </c>
      <c r="S8" s="80" t="str">
        <f>Player!B3</f>
        <v>Cinà</v>
      </c>
      <c r="T8" s="69"/>
      <c r="U8" s="69"/>
      <c r="V8" s="90"/>
    </row>
    <row r="9" spans="1:22" ht="13.5" thickBot="1">
      <c r="A9" s="74"/>
      <c r="B9" s="8"/>
      <c r="C9" s="9"/>
      <c r="D9" s="9"/>
      <c r="E9" s="9"/>
      <c r="F9" s="10"/>
      <c r="G9" s="10"/>
      <c r="H9" s="11"/>
      <c r="I9" s="9"/>
      <c r="J9" s="9"/>
      <c r="K9" s="5"/>
      <c r="L9" s="27"/>
      <c r="P9" s="50">
        <v>2</v>
      </c>
      <c r="Q9" s="52" t="s">
        <v>57</v>
      </c>
      <c r="R9" s="81" t="str">
        <f>Player!B2</f>
        <v>Manzella</v>
      </c>
      <c r="S9" s="81" t="str">
        <f>Player!B4</f>
        <v>Durante</v>
      </c>
      <c r="T9" s="70"/>
      <c r="U9" s="70"/>
      <c r="V9" s="91"/>
    </row>
    <row r="10" spans="1:12" ht="13.5" thickBot="1">
      <c r="A10" s="75"/>
      <c r="B10" s="33"/>
      <c r="C10" s="34" t="s">
        <v>41</v>
      </c>
      <c r="D10" s="255" t="s">
        <v>11</v>
      </c>
      <c r="E10" s="255"/>
      <c r="F10" s="1"/>
      <c r="G10" s="3"/>
      <c r="H10" s="1"/>
      <c r="I10" s="253"/>
      <c r="J10" s="254"/>
      <c r="K10" s="34"/>
      <c r="L10" s="24"/>
    </row>
    <row r="11" spans="1:22" ht="13.5" thickBot="1">
      <c r="A11" s="73" t="str">
        <f>B5</f>
        <v>Currò M.</v>
      </c>
      <c r="B11" s="7" t="str">
        <f>B6</f>
        <v>Manzella</v>
      </c>
      <c r="C11" s="13">
        <v>1</v>
      </c>
      <c r="D11" s="37">
        <f>T3</f>
        <v>0</v>
      </c>
      <c r="E11" s="37">
        <f>U3</f>
        <v>0</v>
      </c>
      <c r="F11" s="14">
        <f aca="true" t="shared" si="0" ref="F11:F16">IF(D11&gt;E11,1,0)</f>
        <v>0</v>
      </c>
      <c r="G11" s="14">
        <f aca="true" t="shared" si="1" ref="G11:G16">IF(D11=E11,1,0)</f>
        <v>1</v>
      </c>
      <c r="H11" s="14">
        <f aca="true" t="shared" si="2" ref="H11:H16">IF(D11&lt;E11,1,0)</f>
        <v>0</v>
      </c>
      <c r="I11" s="244"/>
      <c r="J11" s="245"/>
      <c r="K11" s="6"/>
      <c r="L11" s="24"/>
      <c r="P11" s="247" t="s">
        <v>63</v>
      </c>
      <c r="Q11" s="248"/>
      <c r="R11" s="248"/>
      <c r="S11" s="248"/>
      <c r="T11" s="248"/>
      <c r="U11" s="248"/>
      <c r="V11" s="249"/>
    </row>
    <row r="12" spans="1:22" ht="13.5" thickBot="1">
      <c r="A12" s="73" t="str">
        <f>B7</f>
        <v>Cinà</v>
      </c>
      <c r="B12" s="7" t="str">
        <f>B8</f>
        <v>Durante</v>
      </c>
      <c r="C12" s="13">
        <v>2</v>
      </c>
      <c r="D12" s="96">
        <f>T4</f>
        <v>0</v>
      </c>
      <c r="E12" s="96">
        <f>U4</f>
        <v>0</v>
      </c>
      <c r="F12" s="14">
        <f t="shared" si="0"/>
        <v>0</v>
      </c>
      <c r="G12" s="14">
        <f t="shared" si="1"/>
        <v>1</v>
      </c>
      <c r="H12" s="14">
        <f t="shared" si="2"/>
        <v>0</v>
      </c>
      <c r="I12" s="244"/>
      <c r="J12" s="245"/>
      <c r="K12" s="6"/>
      <c r="L12" s="76"/>
      <c r="P12" s="53" t="s">
        <v>41</v>
      </c>
      <c r="Q12" s="53" t="s">
        <v>56</v>
      </c>
      <c r="R12" s="79"/>
      <c r="S12" s="79"/>
      <c r="T12" s="66"/>
      <c r="U12" s="66"/>
      <c r="V12" s="53" t="s">
        <v>42</v>
      </c>
    </row>
    <row r="13" spans="1:22" ht="13.5" thickBot="1">
      <c r="A13" s="73" t="str">
        <f>B5</f>
        <v>Currò M.</v>
      </c>
      <c r="B13" s="7" t="str">
        <f>B7</f>
        <v>Cinà</v>
      </c>
      <c r="C13" s="13">
        <v>1</v>
      </c>
      <c r="D13" s="96">
        <f>T8</f>
        <v>0</v>
      </c>
      <c r="E13" s="96">
        <f>U8</f>
        <v>0</v>
      </c>
      <c r="F13" s="14">
        <f t="shared" si="0"/>
        <v>0</v>
      </c>
      <c r="G13" s="14">
        <f t="shared" si="1"/>
        <v>1</v>
      </c>
      <c r="H13" s="14">
        <f t="shared" si="2"/>
        <v>0</v>
      </c>
      <c r="I13" s="244"/>
      <c r="J13" s="245"/>
      <c r="K13" s="6"/>
      <c r="L13" s="24"/>
      <c r="P13" s="48">
        <v>1</v>
      </c>
      <c r="Q13" s="51" t="s">
        <v>57</v>
      </c>
      <c r="R13" s="80" t="str">
        <f>Player!B1</f>
        <v>Currò M.</v>
      </c>
      <c r="S13" s="80" t="str">
        <f>Player!B4</f>
        <v>Durante</v>
      </c>
      <c r="T13" s="69"/>
      <c r="U13" s="69"/>
      <c r="V13" s="90"/>
    </row>
    <row r="14" spans="1:22" ht="13.5" thickBot="1">
      <c r="A14" s="73" t="str">
        <f>B6</f>
        <v>Manzella</v>
      </c>
      <c r="B14" s="7" t="str">
        <f>B8</f>
        <v>Durante</v>
      </c>
      <c r="C14" s="13">
        <v>2</v>
      </c>
      <c r="D14" s="37">
        <f>T9</f>
        <v>0</v>
      </c>
      <c r="E14" s="37">
        <f>U9</f>
        <v>0</v>
      </c>
      <c r="F14" s="14">
        <f t="shared" si="0"/>
        <v>0</v>
      </c>
      <c r="G14" s="14">
        <f t="shared" si="1"/>
        <v>1</v>
      </c>
      <c r="H14" s="14">
        <f t="shared" si="2"/>
        <v>0</v>
      </c>
      <c r="I14" s="244"/>
      <c r="J14" s="245"/>
      <c r="K14" s="6"/>
      <c r="L14" s="24"/>
      <c r="P14" s="50">
        <v>2</v>
      </c>
      <c r="Q14" s="52" t="s">
        <v>57</v>
      </c>
      <c r="R14" s="81" t="str">
        <f>Player!B2</f>
        <v>Manzella</v>
      </c>
      <c r="S14" s="81" t="str">
        <f>Player!B3</f>
        <v>Cinà</v>
      </c>
      <c r="T14" s="70"/>
      <c r="U14" s="70"/>
      <c r="V14" s="91"/>
    </row>
    <row r="15" spans="1:12" ht="13.5" thickBot="1">
      <c r="A15" s="73" t="str">
        <f>B5</f>
        <v>Currò M.</v>
      </c>
      <c r="B15" s="7" t="str">
        <f>B8</f>
        <v>Durante</v>
      </c>
      <c r="C15" s="13">
        <v>1</v>
      </c>
      <c r="D15" s="37">
        <f>T13</f>
        <v>0</v>
      </c>
      <c r="E15" s="37">
        <f>U13</f>
        <v>0</v>
      </c>
      <c r="F15" s="14">
        <f t="shared" si="0"/>
        <v>0</v>
      </c>
      <c r="G15" s="14">
        <f t="shared" si="1"/>
        <v>1</v>
      </c>
      <c r="H15" s="14">
        <f t="shared" si="2"/>
        <v>0</v>
      </c>
      <c r="I15" s="244"/>
      <c r="J15" s="245"/>
      <c r="K15" s="6"/>
      <c r="L15" s="24"/>
    </row>
    <row r="16" spans="1:22" ht="13.5" thickBot="1">
      <c r="A16" s="73" t="str">
        <f>B6</f>
        <v>Manzella</v>
      </c>
      <c r="B16" s="7" t="str">
        <f>B7</f>
        <v>Cinà</v>
      </c>
      <c r="C16" s="13">
        <v>2</v>
      </c>
      <c r="D16" s="37">
        <f>T14</f>
        <v>0</v>
      </c>
      <c r="E16" s="37">
        <f>U14</f>
        <v>0</v>
      </c>
      <c r="F16" s="14">
        <f t="shared" si="0"/>
        <v>0</v>
      </c>
      <c r="G16" s="14">
        <f t="shared" si="1"/>
        <v>1</v>
      </c>
      <c r="H16" s="14">
        <f t="shared" si="2"/>
        <v>0</v>
      </c>
      <c r="I16" s="246"/>
      <c r="J16" s="245"/>
      <c r="K16" s="6"/>
      <c r="L16" s="24"/>
      <c r="P16" s="243"/>
      <c r="Q16" s="243"/>
      <c r="R16" s="243"/>
      <c r="S16" s="243"/>
      <c r="T16" s="243"/>
      <c r="U16" s="243"/>
      <c r="V16" s="243"/>
    </row>
    <row r="17" spans="1:22" ht="13.5" thickBot="1">
      <c r="A17" s="7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9"/>
      <c r="P17" s="58"/>
      <c r="Q17" s="58"/>
      <c r="R17" s="88"/>
      <c r="S17" s="88"/>
      <c r="T17" s="64"/>
      <c r="U17" s="64"/>
      <c r="V17" s="59"/>
    </row>
    <row r="18" spans="16:22" ht="12.75">
      <c r="P18" s="60"/>
      <c r="Q18" s="60"/>
      <c r="R18" s="89"/>
      <c r="S18" s="89"/>
      <c r="T18" s="64"/>
      <c r="U18" s="64"/>
      <c r="V18" s="61"/>
    </row>
    <row r="19" spans="16:22" ht="12.75">
      <c r="P19" s="60"/>
      <c r="Q19" s="60"/>
      <c r="R19" s="89"/>
      <c r="S19" s="89"/>
      <c r="T19" s="64"/>
      <c r="U19" s="64"/>
      <c r="V19" s="61"/>
    </row>
    <row r="22" spans="16:22" ht="12.75">
      <c r="P22" s="86"/>
      <c r="Q22" s="86"/>
      <c r="R22" s="87"/>
      <c r="S22" s="87"/>
      <c r="T22" s="86"/>
      <c r="U22" s="86"/>
      <c r="V22" s="86"/>
    </row>
    <row r="23" spans="16:22" ht="12.75">
      <c r="P23" s="54"/>
      <c r="Q23" s="54"/>
      <c r="R23" s="83"/>
      <c r="S23" s="83"/>
      <c r="T23" s="85"/>
      <c r="U23" s="85"/>
      <c r="V23" s="7"/>
    </row>
  </sheetData>
  <sheetProtection/>
  <mergeCells count="12">
    <mergeCell ref="P1:V1"/>
    <mergeCell ref="P6:V6"/>
    <mergeCell ref="P11:V11"/>
    <mergeCell ref="I10:J10"/>
    <mergeCell ref="I11:J11"/>
    <mergeCell ref="D10:E10"/>
    <mergeCell ref="P16:V16"/>
    <mergeCell ref="I13:J13"/>
    <mergeCell ref="I14:J14"/>
    <mergeCell ref="I15:J15"/>
    <mergeCell ref="I16:J16"/>
    <mergeCell ref="I12:J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="75" zoomScaleNormal="75" zoomScalePageLayoutView="0" workbookViewId="0" topLeftCell="A1">
      <selection activeCell="L10" sqref="L10"/>
    </sheetView>
  </sheetViews>
  <sheetFormatPr defaultColWidth="9.140625" defaultRowHeight="12.75"/>
  <cols>
    <col min="1" max="2" width="12.7109375" style="0" customWidth="1"/>
    <col min="11" max="11" width="3.28125" style="0" customWidth="1"/>
    <col min="12" max="12" width="14.7109375" style="0" customWidth="1"/>
    <col min="13" max="13" width="0.9921875" style="0" customWidth="1"/>
    <col min="16" max="17" width="5.421875" style="0" customWidth="1"/>
    <col min="18" max="19" width="14.7109375" style="0" customWidth="1"/>
    <col min="20" max="21" width="3.28125" style="0" customWidth="1"/>
    <col min="22" max="22" width="17.57421875" style="30" customWidth="1"/>
  </cols>
  <sheetData>
    <row r="1" spans="1:22" ht="13.5" thickBot="1">
      <c r="A1" s="78" t="s">
        <v>107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P1" s="247" t="s">
        <v>60</v>
      </c>
      <c r="Q1" s="248"/>
      <c r="R1" s="248"/>
      <c r="S1" s="248"/>
      <c r="T1" s="248"/>
      <c r="U1" s="248"/>
      <c r="V1" s="249"/>
    </row>
    <row r="2" spans="1:22" ht="13.5" thickBot="1">
      <c r="A2" s="72"/>
      <c r="B2" s="1"/>
      <c r="C2" s="2"/>
      <c r="D2" s="2"/>
      <c r="E2" s="2"/>
      <c r="F2" s="3"/>
      <c r="G2" s="3"/>
      <c r="H2" s="4"/>
      <c r="I2" s="2"/>
      <c r="J2" s="2"/>
      <c r="K2" s="5"/>
      <c r="L2" s="24"/>
      <c r="P2" s="53" t="s">
        <v>41</v>
      </c>
      <c r="Q2" s="53" t="s">
        <v>56</v>
      </c>
      <c r="R2" s="44"/>
      <c r="S2" s="44"/>
      <c r="T2" s="66"/>
      <c r="U2" s="66"/>
      <c r="V2" s="53" t="s">
        <v>42</v>
      </c>
    </row>
    <row r="3" spans="1:22" ht="12.75">
      <c r="A3" s="72"/>
      <c r="B3" s="1"/>
      <c r="C3" s="34" t="s">
        <v>1</v>
      </c>
      <c r="D3" s="34" t="s">
        <v>2</v>
      </c>
      <c r="E3" s="34" t="s">
        <v>3</v>
      </c>
      <c r="F3" s="35" t="s">
        <v>4</v>
      </c>
      <c r="G3" s="35" t="s">
        <v>5</v>
      </c>
      <c r="H3" s="35" t="s">
        <v>6</v>
      </c>
      <c r="I3" s="34" t="s">
        <v>7</v>
      </c>
      <c r="J3" s="34" t="s">
        <v>8</v>
      </c>
      <c r="K3" s="36"/>
      <c r="L3" s="95"/>
      <c r="P3" s="48">
        <v>1</v>
      </c>
      <c r="Q3" s="51"/>
      <c r="R3" s="46" t="str">
        <f>Player!B1</f>
        <v>Currò M.</v>
      </c>
      <c r="S3" s="46" t="str">
        <f>Player!B2</f>
        <v>Manzella</v>
      </c>
      <c r="T3" s="62"/>
      <c r="U3" s="62"/>
      <c r="V3" s="90"/>
    </row>
    <row r="4" spans="1:22" ht="13.5" thickBot="1">
      <c r="A4" s="72"/>
      <c r="B4" s="1"/>
      <c r="C4" s="6"/>
      <c r="D4" s="2"/>
      <c r="E4" s="2"/>
      <c r="F4" s="4"/>
      <c r="G4" s="4"/>
      <c r="H4" s="4"/>
      <c r="I4" s="2"/>
      <c r="J4" s="2"/>
      <c r="K4" s="5"/>
      <c r="L4" s="24"/>
      <c r="P4" s="49">
        <v>2</v>
      </c>
      <c r="Q4" s="38"/>
      <c r="R4" s="45" t="str">
        <f>Player!B3</f>
        <v>Cinà</v>
      </c>
      <c r="S4" s="45" t="str">
        <f>Player!B4</f>
        <v>Durante</v>
      </c>
      <c r="T4" s="63"/>
      <c r="U4" s="63"/>
      <c r="V4" s="92"/>
    </row>
    <row r="5" spans="1:22" ht="13.5" thickBot="1">
      <c r="A5" s="73" t="str">
        <f>Player!B1</f>
        <v>Currò M.</v>
      </c>
      <c r="B5" s="1"/>
      <c r="C5" s="6">
        <f aca="true" t="shared" si="0" ref="C5:C10">3*E5+F5</f>
        <v>11</v>
      </c>
      <c r="D5" s="2">
        <f aca="true" t="shared" si="1" ref="D5:D10">SUM(E5:G5)</f>
        <v>5</v>
      </c>
      <c r="E5" s="2">
        <f>SUM(F13+F16+F19+F22+F25)</f>
        <v>3</v>
      </c>
      <c r="F5" s="2">
        <f>SUM(G13+G16+G19+G22+G25)</f>
        <v>2</v>
      </c>
      <c r="G5" s="2">
        <f>SUM(H13+H16+H19+H22+H25)</f>
        <v>0</v>
      </c>
      <c r="H5" s="4">
        <f>SUM(D13+D16+D19+D22+D25)</f>
        <v>12</v>
      </c>
      <c r="I5" s="4">
        <f>SUM(E13+E16+E19+E22+E25)</f>
        <v>6</v>
      </c>
      <c r="J5" s="2">
        <f aca="true" t="shared" si="2" ref="J5:J10">H5-I5</f>
        <v>6</v>
      </c>
      <c r="K5" s="36" t="s">
        <v>9</v>
      </c>
      <c r="L5" s="68" t="s">
        <v>136</v>
      </c>
      <c r="P5" s="50">
        <v>3</v>
      </c>
      <c r="Q5" s="52"/>
      <c r="R5" s="47" t="str">
        <f>Player!B5</f>
        <v>Fontana</v>
      </c>
      <c r="S5" s="47" t="str">
        <f>Player!B6</f>
        <v>Gagliano</v>
      </c>
      <c r="T5" s="65"/>
      <c r="U5" s="65"/>
      <c r="V5" s="91"/>
    </row>
    <row r="6" spans="1:21" ht="13.5" thickBot="1">
      <c r="A6" s="73" t="str">
        <f>Player!B2</f>
        <v>Manzella</v>
      </c>
      <c r="B6" s="1"/>
      <c r="C6" s="6">
        <f t="shared" si="0"/>
        <v>11</v>
      </c>
      <c r="D6" s="2">
        <f t="shared" si="1"/>
        <v>5</v>
      </c>
      <c r="E6" s="2">
        <f>SUM(H13+F17+F20+F23+F26)</f>
        <v>3</v>
      </c>
      <c r="F6" s="4">
        <f>SUM(G13+G17+G20+G23+G26)</f>
        <v>2</v>
      </c>
      <c r="G6" s="4">
        <f>SUM(F13+H17+H20+H23+H26)</f>
        <v>0</v>
      </c>
      <c r="H6" s="4">
        <f>SUM(E13+D17+D20+D23+D26)</f>
        <v>14</v>
      </c>
      <c r="I6" s="4">
        <f>SUM(D13+E17+E20+E23+E26)</f>
        <v>4</v>
      </c>
      <c r="J6" s="2">
        <f t="shared" si="2"/>
        <v>10</v>
      </c>
      <c r="K6" s="36" t="s">
        <v>10</v>
      </c>
      <c r="L6" s="68" t="s">
        <v>141</v>
      </c>
      <c r="P6" s="30"/>
      <c r="Q6" s="30"/>
      <c r="T6" s="67"/>
      <c r="U6" s="67"/>
    </row>
    <row r="7" spans="1:22" ht="13.5" thickBot="1">
      <c r="A7" s="73" t="str">
        <f>Player!B3</f>
        <v>Cinà</v>
      </c>
      <c r="B7" s="1"/>
      <c r="C7" s="6">
        <f t="shared" si="0"/>
        <v>0</v>
      </c>
      <c r="D7" s="2">
        <f t="shared" si="1"/>
        <v>5</v>
      </c>
      <c r="E7" s="2">
        <f>SUM(F14+H16+F24+F21+H26)</f>
        <v>0</v>
      </c>
      <c r="F7" s="4">
        <f>SUM(G14+G16+G24+G21+G26)</f>
        <v>0</v>
      </c>
      <c r="G7" s="4">
        <f>SUM(H14+F16+H24+H21+F26)</f>
        <v>5</v>
      </c>
      <c r="H7" s="4">
        <f>SUM(D14+E16+D21+E23+D27)</f>
        <v>3</v>
      </c>
      <c r="I7" s="4">
        <f>SUM(E14+D16+E24+E21+D26)</f>
        <v>19</v>
      </c>
      <c r="J7" s="2">
        <f t="shared" si="2"/>
        <v>-16</v>
      </c>
      <c r="K7" s="36" t="s">
        <v>46</v>
      </c>
      <c r="L7" s="68" t="s">
        <v>142</v>
      </c>
      <c r="P7" s="247" t="s">
        <v>61</v>
      </c>
      <c r="Q7" s="248"/>
      <c r="R7" s="248"/>
      <c r="S7" s="248"/>
      <c r="T7" s="248"/>
      <c r="U7" s="248"/>
      <c r="V7" s="249"/>
    </row>
    <row r="8" spans="1:22" ht="13.5" thickBot="1">
      <c r="A8" s="73" t="str">
        <f>Player!B4</f>
        <v>Durante</v>
      </c>
      <c r="B8" s="1"/>
      <c r="C8" s="6">
        <f t="shared" si="0"/>
        <v>3</v>
      </c>
      <c r="D8" s="2">
        <f t="shared" si="1"/>
        <v>5</v>
      </c>
      <c r="E8" s="2">
        <f>SUM(H14+F18+H19+H23+F27)</f>
        <v>1</v>
      </c>
      <c r="F8" s="2">
        <f>SUM(G14+G18+G19+G23+G27)</f>
        <v>0</v>
      </c>
      <c r="G8" s="4">
        <f>SUM(F14+H18+F19+F23+H27)</f>
        <v>4</v>
      </c>
      <c r="H8" s="4">
        <f>SUM(E14+D18+E19+E23+D27)</f>
        <v>5</v>
      </c>
      <c r="I8" s="4">
        <f>SUM(D14+E18+D19+D23+E27)</f>
        <v>13</v>
      </c>
      <c r="J8" s="2">
        <f t="shared" si="2"/>
        <v>-8</v>
      </c>
      <c r="K8" s="36" t="s">
        <v>78</v>
      </c>
      <c r="L8" s="68" t="s">
        <v>140</v>
      </c>
      <c r="P8" s="53" t="s">
        <v>41</v>
      </c>
      <c r="Q8" s="53" t="s">
        <v>56</v>
      </c>
      <c r="R8" s="44"/>
      <c r="S8" s="44"/>
      <c r="T8" s="66"/>
      <c r="U8" s="66"/>
      <c r="V8" s="53" t="s">
        <v>42</v>
      </c>
    </row>
    <row r="9" spans="1:22" ht="13.5" thickBot="1">
      <c r="A9" s="73" t="str">
        <f>Player!B5</f>
        <v>Fontana</v>
      </c>
      <c r="B9" s="1"/>
      <c r="C9" s="6">
        <f t="shared" si="0"/>
        <v>9</v>
      </c>
      <c r="D9" s="2">
        <f t="shared" si="1"/>
        <v>5</v>
      </c>
      <c r="E9" s="2">
        <f>SUM(F15+H17+H21+H22+H27)</f>
        <v>2</v>
      </c>
      <c r="F9" s="2">
        <f>SUM(G15+G17+G21+G22+G27)</f>
        <v>3</v>
      </c>
      <c r="G9" s="4">
        <f>SUM(H15+F17+F21+F22+F27)</f>
        <v>0</v>
      </c>
      <c r="H9" s="4">
        <f>SUM(D15+E17+E21+E22+E27)</f>
        <v>12</v>
      </c>
      <c r="I9" s="4">
        <f>SUM(E15+D17+D22+D21+D27)</f>
        <v>6</v>
      </c>
      <c r="J9" s="2">
        <f t="shared" si="2"/>
        <v>6</v>
      </c>
      <c r="K9" s="36" t="s">
        <v>85</v>
      </c>
      <c r="L9" s="68" t="s">
        <v>138</v>
      </c>
      <c r="P9" s="48">
        <v>1</v>
      </c>
      <c r="Q9" s="51"/>
      <c r="R9" s="46" t="str">
        <f>Player!B1</f>
        <v>Currò M.</v>
      </c>
      <c r="S9" s="46" t="str">
        <f>Player!B3</f>
        <v>Cinà</v>
      </c>
      <c r="T9" s="62"/>
      <c r="U9" s="62"/>
      <c r="V9" s="90"/>
    </row>
    <row r="10" spans="1:22" ht="13.5" thickBot="1">
      <c r="A10" s="73" t="str">
        <f>Player!B6</f>
        <v>Gagliano</v>
      </c>
      <c r="B10" s="1"/>
      <c r="C10" s="6">
        <f t="shared" si="0"/>
        <v>7</v>
      </c>
      <c r="D10" s="2">
        <f t="shared" si="1"/>
        <v>5</v>
      </c>
      <c r="E10" s="2">
        <f>SUM(H15+H18+H20+H24+H25)</f>
        <v>2</v>
      </c>
      <c r="F10" s="2">
        <f>SUM(G15+G18+G20+G24+G25)</f>
        <v>1</v>
      </c>
      <c r="G10" s="4">
        <f>SUM(F15+F18+F20+F24+F25)</f>
        <v>2</v>
      </c>
      <c r="H10" s="4">
        <f>SUM(E15+E18+E20+E24+E25)</f>
        <v>11</v>
      </c>
      <c r="I10" s="4">
        <f>SUM(D15+D18+D20+D24+D25)</f>
        <v>10</v>
      </c>
      <c r="J10" s="2">
        <f t="shared" si="2"/>
        <v>1</v>
      </c>
      <c r="K10" s="36" t="s">
        <v>106</v>
      </c>
      <c r="L10" s="68" t="s">
        <v>139</v>
      </c>
      <c r="P10" s="49">
        <v>2</v>
      </c>
      <c r="Q10" s="38"/>
      <c r="R10" s="45" t="str">
        <f>Player!B2</f>
        <v>Manzella</v>
      </c>
      <c r="S10" s="45" t="str">
        <f>Player!B5</f>
        <v>Fontana</v>
      </c>
      <c r="T10" s="63"/>
      <c r="U10" s="63"/>
      <c r="V10" s="92"/>
    </row>
    <row r="11" spans="1:22" ht="13.5" thickBot="1">
      <c r="A11" s="74"/>
      <c r="B11" s="8"/>
      <c r="C11" s="9"/>
      <c r="D11" s="9"/>
      <c r="E11" s="9"/>
      <c r="F11" s="10"/>
      <c r="G11" s="10"/>
      <c r="H11" s="11"/>
      <c r="I11" s="9"/>
      <c r="J11" s="9"/>
      <c r="K11" s="5"/>
      <c r="L11" s="27"/>
      <c r="P11" s="50">
        <v>3</v>
      </c>
      <c r="Q11" s="52"/>
      <c r="R11" s="47" t="str">
        <f>Player!B4</f>
        <v>Durante</v>
      </c>
      <c r="S11" s="47" t="str">
        <f>Player!B6</f>
        <v>Gagliano</v>
      </c>
      <c r="T11" s="65"/>
      <c r="U11" s="65"/>
      <c r="V11" s="91"/>
    </row>
    <row r="12" spans="1:12" ht="13.5" thickBot="1">
      <c r="A12" s="72"/>
      <c r="B12" s="1"/>
      <c r="C12" s="34" t="s">
        <v>41</v>
      </c>
      <c r="D12" s="255" t="s">
        <v>11</v>
      </c>
      <c r="E12" s="256"/>
      <c r="F12" s="32"/>
      <c r="G12" s="2"/>
      <c r="H12" s="32"/>
      <c r="I12" s="253"/>
      <c r="J12" s="254"/>
      <c r="K12" s="34"/>
      <c r="L12" s="24"/>
    </row>
    <row r="13" spans="1:22" ht="13.5" thickBot="1">
      <c r="A13" s="73" t="str">
        <f>A5</f>
        <v>Currò M.</v>
      </c>
      <c r="B13" s="7" t="str">
        <f>A6</f>
        <v>Manzella</v>
      </c>
      <c r="C13" s="13">
        <v>1</v>
      </c>
      <c r="D13" s="37">
        <v>2</v>
      </c>
      <c r="E13" s="37">
        <v>2</v>
      </c>
      <c r="F13" s="14">
        <f aca="true" t="shared" si="3" ref="F13:F18">IF(D13&gt;E13,1,0)</f>
        <v>0</v>
      </c>
      <c r="G13" s="14">
        <f aca="true" t="shared" si="4" ref="G13:G18">IF(D13=E13,1,0)</f>
        <v>1</v>
      </c>
      <c r="H13" s="14">
        <f aca="true" t="shared" si="5" ref="H13:H18">IF(D13&lt;E13,1,0)</f>
        <v>0</v>
      </c>
      <c r="I13" s="244"/>
      <c r="J13" s="245"/>
      <c r="K13" s="6"/>
      <c r="L13" s="24"/>
      <c r="P13" s="247" t="s">
        <v>63</v>
      </c>
      <c r="Q13" s="248"/>
      <c r="R13" s="248"/>
      <c r="S13" s="248"/>
      <c r="T13" s="248"/>
      <c r="U13" s="248"/>
      <c r="V13" s="249"/>
    </row>
    <row r="14" spans="1:22" ht="13.5" thickBot="1">
      <c r="A14" s="73" t="str">
        <f>A7</f>
        <v>Cinà</v>
      </c>
      <c r="B14" s="7" t="str">
        <f>A8</f>
        <v>Durante</v>
      </c>
      <c r="C14" s="13">
        <v>2</v>
      </c>
      <c r="D14" s="37">
        <v>1</v>
      </c>
      <c r="E14" s="37">
        <v>3</v>
      </c>
      <c r="F14" s="14">
        <f t="shared" si="3"/>
        <v>0</v>
      </c>
      <c r="G14" s="14">
        <f t="shared" si="4"/>
        <v>0</v>
      </c>
      <c r="H14" s="14">
        <f t="shared" si="5"/>
        <v>1</v>
      </c>
      <c r="I14" s="244"/>
      <c r="J14" s="245"/>
      <c r="K14" s="6"/>
      <c r="L14" s="76"/>
      <c r="P14" s="53" t="s">
        <v>41</v>
      </c>
      <c r="Q14" s="53" t="s">
        <v>56</v>
      </c>
      <c r="R14" s="44"/>
      <c r="S14" s="44"/>
      <c r="T14" s="66"/>
      <c r="U14" s="66"/>
      <c r="V14" s="53" t="s">
        <v>42</v>
      </c>
    </row>
    <row r="15" spans="1:22" ht="13.5" thickBot="1">
      <c r="A15" s="73" t="str">
        <f>A9</f>
        <v>Fontana</v>
      </c>
      <c r="B15" s="7" t="str">
        <f>A10</f>
        <v>Gagliano</v>
      </c>
      <c r="C15" s="13">
        <v>3</v>
      </c>
      <c r="D15" s="37">
        <v>3</v>
      </c>
      <c r="E15" s="37">
        <v>3</v>
      </c>
      <c r="F15" s="14">
        <f t="shared" si="3"/>
        <v>0</v>
      </c>
      <c r="G15" s="14">
        <f t="shared" si="4"/>
        <v>1</v>
      </c>
      <c r="H15" s="14">
        <f t="shared" si="5"/>
        <v>0</v>
      </c>
      <c r="I15" s="244"/>
      <c r="J15" s="245"/>
      <c r="K15" s="6"/>
      <c r="L15" s="24"/>
      <c r="P15" s="48">
        <v>1</v>
      </c>
      <c r="Q15" s="51"/>
      <c r="R15" s="46" t="str">
        <f>Player!B1</f>
        <v>Currò M.</v>
      </c>
      <c r="S15" s="46" t="str">
        <f>Player!B4</f>
        <v>Durante</v>
      </c>
      <c r="T15" s="62"/>
      <c r="U15" s="62"/>
      <c r="V15" s="90"/>
    </row>
    <row r="16" spans="1:22" ht="13.5" thickBot="1">
      <c r="A16" s="73" t="str">
        <f>A5</f>
        <v>Currò M.</v>
      </c>
      <c r="B16" s="7" t="str">
        <f>A7</f>
        <v>Cinà</v>
      </c>
      <c r="C16" s="13">
        <v>1</v>
      </c>
      <c r="D16" s="37">
        <v>3</v>
      </c>
      <c r="E16" s="37">
        <v>1</v>
      </c>
      <c r="F16" s="14">
        <f t="shared" si="3"/>
        <v>1</v>
      </c>
      <c r="G16" s="14">
        <f t="shared" si="4"/>
        <v>0</v>
      </c>
      <c r="H16" s="14">
        <f t="shared" si="5"/>
        <v>0</v>
      </c>
      <c r="I16" s="244"/>
      <c r="J16" s="245"/>
      <c r="K16" s="6"/>
      <c r="L16" s="24"/>
      <c r="P16" s="49">
        <v>2</v>
      </c>
      <c r="Q16" s="38"/>
      <c r="R16" s="45" t="str">
        <f>Player!B2</f>
        <v>Manzella</v>
      </c>
      <c r="S16" s="45" t="str">
        <f>Player!B6</f>
        <v>Gagliano</v>
      </c>
      <c r="T16" s="63"/>
      <c r="U16" s="63"/>
      <c r="V16" s="92"/>
    </row>
    <row r="17" spans="1:22" ht="13.5" thickBot="1">
      <c r="A17" s="73" t="str">
        <f>A6</f>
        <v>Manzella</v>
      </c>
      <c r="B17" s="7" t="str">
        <f>A9</f>
        <v>Fontana</v>
      </c>
      <c r="C17" s="13">
        <v>2</v>
      </c>
      <c r="D17" s="37">
        <v>1</v>
      </c>
      <c r="E17" s="37">
        <v>1</v>
      </c>
      <c r="F17" s="14">
        <f t="shared" si="3"/>
        <v>0</v>
      </c>
      <c r="G17" s="14">
        <f t="shared" si="4"/>
        <v>1</v>
      </c>
      <c r="H17" s="14">
        <f t="shared" si="5"/>
        <v>0</v>
      </c>
      <c r="I17" s="244"/>
      <c r="J17" s="245"/>
      <c r="K17" s="6"/>
      <c r="L17" s="24"/>
      <c r="P17" s="50">
        <v>3</v>
      </c>
      <c r="Q17" s="52"/>
      <c r="R17" s="47" t="str">
        <f>Player!B3</f>
        <v>Cinà</v>
      </c>
      <c r="S17" s="47" t="str">
        <f>Player!B5</f>
        <v>Fontana</v>
      </c>
      <c r="T17" s="65"/>
      <c r="U17" s="65"/>
      <c r="V17" s="91"/>
    </row>
    <row r="18" spans="1:12" ht="13.5" thickBot="1">
      <c r="A18" s="73" t="str">
        <f>A8</f>
        <v>Durante</v>
      </c>
      <c r="B18" s="7" t="str">
        <f>A10</f>
        <v>Gagliano</v>
      </c>
      <c r="C18" s="13">
        <v>3</v>
      </c>
      <c r="D18" s="37">
        <f>T11</f>
        <v>0</v>
      </c>
      <c r="E18" s="37">
        <v>2</v>
      </c>
      <c r="F18" s="14">
        <f t="shared" si="3"/>
        <v>0</v>
      </c>
      <c r="G18" s="14">
        <f t="shared" si="4"/>
        <v>0</v>
      </c>
      <c r="H18" s="14">
        <f t="shared" si="5"/>
        <v>1</v>
      </c>
      <c r="I18" s="246"/>
      <c r="J18" s="245"/>
      <c r="K18" s="6"/>
      <c r="L18" s="24"/>
    </row>
    <row r="19" spans="1:22" ht="13.5" thickBot="1">
      <c r="A19" s="73" t="str">
        <f>A5</f>
        <v>Currò M.</v>
      </c>
      <c r="B19" s="7" t="str">
        <f>A8</f>
        <v>Durante</v>
      </c>
      <c r="C19" s="13">
        <v>1</v>
      </c>
      <c r="D19" s="37">
        <v>3</v>
      </c>
      <c r="E19" s="37">
        <v>2</v>
      </c>
      <c r="F19" s="14">
        <f aca="true" t="shared" si="6" ref="F19:F27">IF(D19&gt;E19,1,0)</f>
        <v>1</v>
      </c>
      <c r="G19" s="14">
        <f aca="true" t="shared" si="7" ref="G19:G27">IF(D19=E19,1,0)</f>
        <v>0</v>
      </c>
      <c r="H19" s="14">
        <f aca="true" t="shared" si="8" ref="H19:H27">IF(D19&lt;E19,1,0)</f>
        <v>0</v>
      </c>
      <c r="I19" s="244"/>
      <c r="J19" s="245"/>
      <c r="K19" s="6"/>
      <c r="L19" s="24"/>
      <c r="P19" s="247" t="s">
        <v>64</v>
      </c>
      <c r="Q19" s="248"/>
      <c r="R19" s="248"/>
      <c r="S19" s="248"/>
      <c r="T19" s="248"/>
      <c r="U19" s="248"/>
      <c r="V19" s="249"/>
    </row>
    <row r="20" spans="1:22" ht="13.5" thickBot="1">
      <c r="A20" s="73" t="str">
        <f>A6</f>
        <v>Manzella</v>
      </c>
      <c r="B20" s="7" t="str">
        <f>A10</f>
        <v>Gagliano</v>
      </c>
      <c r="C20" s="13">
        <v>2</v>
      </c>
      <c r="D20" s="37">
        <v>3</v>
      </c>
      <c r="E20" s="37">
        <v>1</v>
      </c>
      <c r="F20" s="14">
        <f t="shared" si="6"/>
        <v>1</v>
      </c>
      <c r="G20" s="14">
        <f t="shared" si="7"/>
        <v>0</v>
      </c>
      <c r="H20" s="14">
        <f t="shared" si="8"/>
        <v>0</v>
      </c>
      <c r="I20" s="244"/>
      <c r="J20" s="245"/>
      <c r="K20" s="6"/>
      <c r="L20" s="24"/>
      <c r="P20" s="53" t="s">
        <v>41</v>
      </c>
      <c r="Q20" s="53" t="s">
        <v>56</v>
      </c>
      <c r="R20" s="44"/>
      <c r="S20" s="44"/>
      <c r="T20" s="66"/>
      <c r="U20" s="66"/>
      <c r="V20" s="53" t="s">
        <v>42</v>
      </c>
    </row>
    <row r="21" spans="1:22" ht="13.5" thickBot="1">
      <c r="A21" s="73" t="str">
        <f>A7</f>
        <v>Cinà</v>
      </c>
      <c r="B21" s="7" t="str">
        <f>A9</f>
        <v>Fontana</v>
      </c>
      <c r="C21" s="13">
        <v>3</v>
      </c>
      <c r="D21" s="37">
        <v>1</v>
      </c>
      <c r="E21" s="37">
        <v>5</v>
      </c>
      <c r="F21" s="14">
        <f t="shared" si="6"/>
        <v>0</v>
      </c>
      <c r="G21" s="14">
        <f t="shared" si="7"/>
        <v>0</v>
      </c>
      <c r="H21" s="14">
        <f t="shared" si="8"/>
        <v>1</v>
      </c>
      <c r="I21" s="244"/>
      <c r="J21" s="245"/>
      <c r="K21" s="6"/>
      <c r="L21" s="24"/>
      <c r="P21" s="48">
        <v>1</v>
      </c>
      <c r="Q21" s="51"/>
      <c r="R21" s="46" t="str">
        <f>Player!B1</f>
        <v>Currò M.</v>
      </c>
      <c r="S21" s="46" t="str">
        <f>Player!B5</f>
        <v>Fontana</v>
      </c>
      <c r="T21" s="62"/>
      <c r="U21" s="62"/>
      <c r="V21" s="90"/>
    </row>
    <row r="22" spans="1:22" ht="13.5" thickBot="1">
      <c r="A22" s="73" t="str">
        <f>A5</f>
        <v>Currò M.</v>
      </c>
      <c r="B22" s="7" t="str">
        <f>A9</f>
        <v>Fontana</v>
      </c>
      <c r="C22" s="13">
        <v>1</v>
      </c>
      <c r="D22" s="37">
        <v>1</v>
      </c>
      <c r="E22" s="37">
        <v>1</v>
      </c>
      <c r="F22" s="14">
        <f t="shared" si="6"/>
        <v>0</v>
      </c>
      <c r="G22" s="14">
        <f t="shared" si="7"/>
        <v>1</v>
      </c>
      <c r="H22" s="14">
        <f t="shared" si="8"/>
        <v>0</v>
      </c>
      <c r="I22" s="246"/>
      <c r="J22" s="245"/>
      <c r="K22" s="6"/>
      <c r="L22" s="24"/>
      <c r="P22" s="49">
        <v>2</v>
      </c>
      <c r="Q22" s="38"/>
      <c r="R22" s="45" t="str">
        <f>Player!B2</f>
        <v>Manzella</v>
      </c>
      <c r="S22" s="45" t="str">
        <f>Player!B4</f>
        <v>Durante</v>
      </c>
      <c r="T22" s="63"/>
      <c r="U22" s="63"/>
      <c r="V22" s="92"/>
    </row>
    <row r="23" spans="1:22" ht="13.5" thickBot="1">
      <c r="A23" s="73" t="str">
        <f>A6</f>
        <v>Manzella</v>
      </c>
      <c r="B23" s="7" t="str">
        <f>A8</f>
        <v>Durante</v>
      </c>
      <c r="C23" s="13">
        <v>2</v>
      </c>
      <c r="D23" s="37">
        <v>5</v>
      </c>
      <c r="E23" s="37">
        <v>0</v>
      </c>
      <c r="F23" s="14">
        <f t="shared" si="6"/>
        <v>1</v>
      </c>
      <c r="G23" s="14">
        <f t="shared" si="7"/>
        <v>0</v>
      </c>
      <c r="H23" s="14">
        <f t="shared" si="8"/>
        <v>0</v>
      </c>
      <c r="I23" s="244"/>
      <c r="J23" s="245"/>
      <c r="K23" s="6"/>
      <c r="L23" s="24"/>
      <c r="P23" s="50">
        <v>3</v>
      </c>
      <c r="Q23" s="52"/>
      <c r="R23" s="47" t="str">
        <f>Player!B3</f>
        <v>Cinà</v>
      </c>
      <c r="S23" s="47" t="str">
        <f>Player!B6</f>
        <v>Gagliano</v>
      </c>
      <c r="T23" s="65"/>
      <c r="U23" s="65"/>
      <c r="V23" s="91"/>
    </row>
    <row r="24" spans="1:21" ht="13.5" thickBot="1">
      <c r="A24" s="73" t="str">
        <f>A7</f>
        <v>Cinà</v>
      </c>
      <c r="B24" s="7" t="str">
        <f>A10</f>
        <v>Gagliano</v>
      </c>
      <c r="C24" s="13">
        <v>3</v>
      </c>
      <c r="D24" s="37">
        <v>1</v>
      </c>
      <c r="E24" s="37">
        <v>5</v>
      </c>
      <c r="F24" s="14">
        <f t="shared" si="6"/>
        <v>0</v>
      </c>
      <c r="G24" s="14">
        <f t="shared" si="7"/>
        <v>0</v>
      </c>
      <c r="H24" s="14">
        <f t="shared" si="8"/>
        <v>1</v>
      </c>
      <c r="I24" s="244"/>
      <c r="J24" s="245"/>
      <c r="K24" s="6"/>
      <c r="L24" s="24"/>
      <c r="P24" s="30"/>
      <c r="Q24" s="30"/>
      <c r="T24" s="67"/>
      <c r="U24" s="67"/>
    </row>
    <row r="25" spans="1:22" ht="13.5" thickBot="1">
      <c r="A25" s="73" t="str">
        <f>A5</f>
        <v>Currò M.</v>
      </c>
      <c r="B25" s="7" t="str">
        <f>A10</f>
        <v>Gagliano</v>
      </c>
      <c r="C25" s="13">
        <v>1</v>
      </c>
      <c r="D25" s="37">
        <v>3</v>
      </c>
      <c r="E25" s="37">
        <v>0</v>
      </c>
      <c r="F25" s="14">
        <f t="shared" si="6"/>
        <v>1</v>
      </c>
      <c r="G25" s="14">
        <f t="shared" si="7"/>
        <v>0</v>
      </c>
      <c r="H25" s="14">
        <f t="shared" si="8"/>
        <v>0</v>
      </c>
      <c r="I25" s="244"/>
      <c r="J25" s="245"/>
      <c r="K25" s="6"/>
      <c r="L25" s="24"/>
      <c r="P25" s="247" t="s">
        <v>87</v>
      </c>
      <c r="Q25" s="248"/>
      <c r="R25" s="248"/>
      <c r="S25" s="248"/>
      <c r="T25" s="248"/>
      <c r="U25" s="248"/>
      <c r="V25" s="249"/>
    </row>
    <row r="26" spans="1:22" ht="13.5" thickBot="1">
      <c r="A26" s="73" t="str">
        <f>A6</f>
        <v>Manzella</v>
      </c>
      <c r="B26" s="7" t="str">
        <f>A7</f>
        <v>Cinà</v>
      </c>
      <c r="C26" s="13">
        <v>2</v>
      </c>
      <c r="D26" s="37">
        <v>3</v>
      </c>
      <c r="E26" s="37">
        <v>0</v>
      </c>
      <c r="F26" s="14">
        <f t="shared" si="6"/>
        <v>1</v>
      </c>
      <c r="G26" s="14">
        <f t="shared" si="7"/>
        <v>0</v>
      </c>
      <c r="H26" s="14">
        <f t="shared" si="8"/>
        <v>0</v>
      </c>
      <c r="I26" s="246"/>
      <c r="J26" s="245"/>
      <c r="K26" s="6"/>
      <c r="L26" s="24"/>
      <c r="P26" s="53" t="s">
        <v>41</v>
      </c>
      <c r="Q26" s="53" t="s">
        <v>56</v>
      </c>
      <c r="R26" s="44"/>
      <c r="S26" s="44"/>
      <c r="T26" s="66"/>
      <c r="U26" s="66"/>
      <c r="V26" s="53" t="s">
        <v>42</v>
      </c>
    </row>
    <row r="27" spans="1:22" ht="13.5" thickBot="1">
      <c r="A27" s="73" t="str">
        <f>A8</f>
        <v>Durante</v>
      </c>
      <c r="B27" s="7" t="str">
        <f>A9</f>
        <v>Fontana</v>
      </c>
      <c r="C27" s="13">
        <v>3</v>
      </c>
      <c r="D27" s="37">
        <f>T29</f>
        <v>0</v>
      </c>
      <c r="E27" s="37">
        <v>2</v>
      </c>
      <c r="F27" s="14">
        <f t="shared" si="6"/>
        <v>0</v>
      </c>
      <c r="G27" s="14">
        <f t="shared" si="7"/>
        <v>0</v>
      </c>
      <c r="H27" s="14">
        <f t="shared" si="8"/>
        <v>1</v>
      </c>
      <c r="I27" s="246"/>
      <c r="J27" s="245"/>
      <c r="K27" s="6"/>
      <c r="L27" s="24"/>
      <c r="P27" s="48">
        <v>1</v>
      </c>
      <c r="Q27" s="51"/>
      <c r="R27" s="46" t="str">
        <f>Player!B1</f>
        <v>Currò M.</v>
      </c>
      <c r="S27" s="46" t="str">
        <f>Player!B6</f>
        <v>Gagliano</v>
      </c>
      <c r="T27" s="62"/>
      <c r="U27" s="62"/>
      <c r="V27" s="90"/>
    </row>
    <row r="28" spans="1:22" ht="13.5" thickBot="1">
      <c r="A28" s="7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P28" s="49">
        <v>2</v>
      </c>
      <c r="Q28" s="38"/>
      <c r="R28" s="45" t="str">
        <f>Player!B2</f>
        <v>Manzella</v>
      </c>
      <c r="S28" s="45" t="str">
        <f>Player!B3</f>
        <v>Cinà</v>
      </c>
      <c r="T28" s="63"/>
      <c r="U28" s="63"/>
      <c r="V28" s="92"/>
    </row>
    <row r="29" spans="16:22" ht="13.5" thickBot="1">
      <c r="P29" s="50">
        <v>3</v>
      </c>
      <c r="Q29" s="52"/>
      <c r="R29" s="47" t="str">
        <f>Player!B4</f>
        <v>Durante</v>
      </c>
      <c r="S29" s="47" t="str">
        <f>Player!B5</f>
        <v>Fontana</v>
      </c>
      <c r="T29" s="65"/>
      <c r="U29" s="65"/>
      <c r="V29" s="91"/>
    </row>
  </sheetData>
  <sheetProtection/>
  <mergeCells count="22">
    <mergeCell ref="D12:E12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7:J27"/>
    <mergeCell ref="P1:V1"/>
    <mergeCell ref="P7:V7"/>
    <mergeCell ref="P13:V13"/>
    <mergeCell ref="P19:V19"/>
    <mergeCell ref="P25:V25"/>
    <mergeCell ref="I23:J23"/>
    <mergeCell ref="I24:J24"/>
    <mergeCell ref="I25:J25"/>
    <mergeCell ref="I26:J26"/>
  </mergeCells>
  <printOptions/>
  <pageMargins left="0.75" right="0.75" top="1" bottom="1" header="0.5" footer="0.5"/>
  <pageSetup orientation="portrait" paperSize="9"/>
  <ignoredErrors>
    <ignoredError sqref="B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V65"/>
  <sheetViews>
    <sheetView zoomScale="75" zoomScaleNormal="75" zoomScalePageLayoutView="0" workbookViewId="0" topLeftCell="A1">
      <selection activeCell="A28" sqref="A28"/>
    </sheetView>
  </sheetViews>
  <sheetFormatPr defaultColWidth="9.140625" defaultRowHeight="12.75"/>
  <cols>
    <col min="1" max="2" width="12.7109375" style="0" customWidth="1"/>
    <col min="3" max="3" width="5.57421875" style="0" customWidth="1"/>
    <col min="11" max="11" width="4.00390625" style="0" customWidth="1"/>
    <col min="12" max="12" width="14.00390625" style="0" customWidth="1"/>
    <col min="13" max="13" width="0.71875" style="0" customWidth="1"/>
    <col min="14" max="14" width="15.7109375" style="0" customWidth="1"/>
    <col min="15" max="15" width="0.71875" style="0" customWidth="1"/>
    <col min="16" max="17" width="5.421875" style="0" customWidth="1"/>
    <col min="18" max="19" width="14.7109375" style="0" customWidth="1"/>
    <col min="20" max="21" width="3.28125" style="0" customWidth="1"/>
    <col min="22" max="22" width="14.7109375" style="30" customWidth="1"/>
  </cols>
  <sheetData>
    <row r="1" spans="1:22" ht="13.5" thickBot="1">
      <c r="A1" s="78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P1" s="247" t="s">
        <v>60</v>
      </c>
      <c r="Q1" s="248"/>
      <c r="R1" s="248"/>
      <c r="S1" s="248"/>
      <c r="T1" s="248"/>
      <c r="U1" s="248"/>
      <c r="V1" s="249"/>
    </row>
    <row r="2" spans="1:22" ht="13.5" thickBot="1">
      <c r="A2" s="71"/>
      <c r="B2" s="18"/>
      <c r="C2" s="19"/>
      <c r="D2" s="19"/>
      <c r="E2" s="19"/>
      <c r="F2" s="20"/>
      <c r="G2" s="20"/>
      <c r="H2" s="21"/>
      <c r="I2" s="19"/>
      <c r="J2" s="19"/>
      <c r="K2" s="22"/>
      <c r="L2" s="23"/>
      <c r="P2" s="53" t="s">
        <v>41</v>
      </c>
      <c r="Q2" s="53" t="s">
        <v>56</v>
      </c>
      <c r="R2" s="79"/>
      <c r="S2" s="79"/>
      <c r="T2" s="66"/>
      <c r="U2" s="66"/>
      <c r="V2" s="53" t="s">
        <v>42</v>
      </c>
    </row>
    <row r="3" spans="1:22" ht="13.5" thickBot="1">
      <c r="A3" s="72"/>
      <c r="B3" s="1"/>
      <c r="C3" s="34" t="s">
        <v>1</v>
      </c>
      <c r="D3" s="34" t="s">
        <v>2</v>
      </c>
      <c r="E3" s="34" t="s">
        <v>3</v>
      </c>
      <c r="F3" s="35" t="s">
        <v>4</v>
      </c>
      <c r="G3" s="35" t="s">
        <v>5</v>
      </c>
      <c r="H3" s="35" t="s">
        <v>6</v>
      </c>
      <c r="I3" s="34" t="s">
        <v>7</v>
      </c>
      <c r="J3" s="34" t="s">
        <v>8</v>
      </c>
      <c r="K3" s="36" t="s">
        <v>9</v>
      </c>
      <c r="L3" s="68"/>
      <c r="P3" s="48">
        <v>1</v>
      </c>
      <c r="Q3" s="51">
        <v>1</v>
      </c>
      <c r="R3" s="80" t="str">
        <f>Player!B1</f>
        <v>Currò M.</v>
      </c>
      <c r="S3" s="80" t="str">
        <f>Player!B7</f>
        <v>Player 7</v>
      </c>
      <c r="T3" s="62"/>
      <c r="U3" s="62"/>
      <c r="V3" s="90" t="str">
        <f>Player!B6</f>
        <v>Gagliano</v>
      </c>
    </row>
    <row r="4" spans="1:22" ht="13.5" thickBot="1">
      <c r="A4" s="72"/>
      <c r="B4" s="1"/>
      <c r="C4" s="6"/>
      <c r="D4" s="2"/>
      <c r="E4" s="2"/>
      <c r="F4" s="4"/>
      <c r="G4" s="4"/>
      <c r="H4" s="4"/>
      <c r="I4" s="2"/>
      <c r="J4" s="2"/>
      <c r="K4" s="36" t="s">
        <v>10</v>
      </c>
      <c r="L4" s="68"/>
      <c r="P4" s="50">
        <v>2</v>
      </c>
      <c r="Q4" s="52">
        <v>1</v>
      </c>
      <c r="R4" s="81" t="str">
        <f>Player!B3</f>
        <v>Cinà</v>
      </c>
      <c r="S4" s="81" t="str">
        <f>Player!B5</f>
        <v>Fontana</v>
      </c>
      <c r="T4" s="65"/>
      <c r="U4" s="65"/>
      <c r="V4" s="91" t="str">
        <f>Player!B8</f>
        <v>Player 8</v>
      </c>
    </row>
    <row r="5" spans="1:22" ht="13.5" thickBot="1">
      <c r="A5" s="73" t="str">
        <f>Player!B1</f>
        <v>Currò M.</v>
      </c>
      <c r="B5" s="1"/>
      <c r="C5" s="6">
        <f>3*E5+F5</f>
        <v>3</v>
      </c>
      <c r="D5" s="2">
        <f>SUM(E5:G5)</f>
        <v>3</v>
      </c>
      <c r="E5" s="2">
        <f>SUM(F11+F13+F15)</f>
        <v>0</v>
      </c>
      <c r="F5" s="4">
        <f>SUM(G11+G13+G15)</f>
        <v>3</v>
      </c>
      <c r="G5" s="4">
        <f>SUM(H11+H13+H15)</f>
        <v>0</v>
      </c>
      <c r="H5" s="4">
        <f>SUM(D11+D13+D15)</f>
        <v>0</v>
      </c>
      <c r="I5" s="2">
        <f>SUM(E11+E13+E15)</f>
        <v>0</v>
      </c>
      <c r="J5" s="2">
        <f>H5-I5</f>
        <v>0</v>
      </c>
      <c r="K5" s="36" t="s">
        <v>46</v>
      </c>
      <c r="L5" s="68"/>
      <c r="P5" s="54"/>
      <c r="Q5" s="54"/>
      <c r="R5" s="83"/>
      <c r="S5" s="83"/>
      <c r="T5" s="84"/>
      <c r="U5" s="85"/>
      <c r="V5" s="85"/>
    </row>
    <row r="6" spans="1:22" ht="13.5" thickBot="1">
      <c r="A6" s="73" t="str">
        <f>Player!B4</f>
        <v>Durante</v>
      </c>
      <c r="B6" s="1"/>
      <c r="C6" s="6">
        <f>3*E6+F6</f>
        <v>3</v>
      </c>
      <c r="D6" s="2">
        <f>SUM(E6:G6)</f>
        <v>3</v>
      </c>
      <c r="E6" s="2">
        <f>SUM(F12+F14+H15)</f>
        <v>0</v>
      </c>
      <c r="F6" s="4">
        <f>SUM(G12+G14+G15)</f>
        <v>3</v>
      </c>
      <c r="G6" s="4">
        <f>SUM(H12+H14+F15)</f>
        <v>0</v>
      </c>
      <c r="H6" s="4">
        <f>SUM(D12+D14+E15)</f>
        <v>0</v>
      </c>
      <c r="I6" s="4">
        <f>SUM(E12+E14+D15)</f>
        <v>0</v>
      </c>
      <c r="J6" s="2">
        <f>H6-I6</f>
        <v>0</v>
      </c>
      <c r="K6" s="36" t="s">
        <v>78</v>
      </c>
      <c r="L6" s="68"/>
      <c r="P6" s="250" t="s">
        <v>61</v>
      </c>
      <c r="Q6" s="251"/>
      <c r="R6" s="251"/>
      <c r="S6" s="251"/>
      <c r="T6" s="251"/>
      <c r="U6" s="251"/>
      <c r="V6" s="252"/>
    </row>
    <row r="7" spans="1:22" ht="13.5" thickBot="1">
      <c r="A7" s="73" t="str">
        <f>Player!B5</f>
        <v>Fontana</v>
      </c>
      <c r="B7" s="1"/>
      <c r="C7" s="6">
        <f>3*E7+F7</f>
        <v>3</v>
      </c>
      <c r="D7" s="2">
        <f>SUM(E7:G7)</f>
        <v>3</v>
      </c>
      <c r="E7" s="2">
        <f>SUM(H12+H13+F16)</f>
        <v>0</v>
      </c>
      <c r="F7" s="4">
        <f>SUM(G12+G13+G16)</f>
        <v>3</v>
      </c>
      <c r="G7" s="4">
        <f>SUM(F12+F13+H16)</f>
        <v>0</v>
      </c>
      <c r="H7" s="4">
        <f>SUM(E12+E13+D16)</f>
        <v>0</v>
      </c>
      <c r="I7" s="4">
        <f>SUM(D12+D13+E16)</f>
        <v>0</v>
      </c>
      <c r="J7" s="2">
        <f>H7-I7</f>
        <v>0</v>
      </c>
      <c r="K7" s="5"/>
      <c r="L7" s="25"/>
      <c r="P7" s="53" t="s">
        <v>41</v>
      </c>
      <c r="Q7" s="53" t="s">
        <v>56</v>
      </c>
      <c r="R7" s="79"/>
      <c r="S7" s="79"/>
      <c r="T7" s="66"/>
      <c r="U7" s="66"/>
      <c r="V7" s="53" t="s">
        <v>42</v>
      </c>
    </row>
    <row r="8" spans="1:22" ht="12.75">
      <c r="A8" s="73" t="str">
        <f>Player!B8</f>
        <v>Player 8</v>
      </c>
      <c r="B8" s="1"/>
      <c r="C8" s="6">
        <f>3*E8+F8</f>
        <v>3</v>
      </c>
      <c r="D8" s="2">
        <f>SUM(E8:G8)</f>
        <v>3</v>
      </c>
      <c r="E8" s="2">
        <f>SUM(H11+H14+H16)</f>
        <v>0</v>
      </c>
      <c r="F8" s="2">
        <f>SUM(G11+G14+G16)</f>
        <v>3</v>
      </c>
      <c r="G8" s="4">
        <f>SUM(F11+F14+F16)</f>
        <v>0</v>
      </c>
      <c r="H8" s="4">
        <f>SUM(E11+E14+E16)</f>
        <v>0</v>
      </c>
      <c r="I8" s="4">
        <f>SUM(D11+D14+D16)</f>
        <v>0</v>
      </c>
      <c r="J8" s="2">
        <f>H8-I8</f>
        <v>0</v>
      </c>
      <c r="K8" s="12"/>
      <c r="L8" s="26"/>
      <c r="P8" s="48">
        <v>1</v>
      </c>
      <c r="Q8" s="51">
        <v>2</v>
      </c>
      <c r="R8" s="80" t="str">
        <f>Player!B2</f>
        <v>Manzella</v>
      </c>
      <c r="S8" s="80" t="str">
        <f>Player!B8</f>
        <v>Player 8</v>
      </c>
      <c r="T8" s="62"/>
      <c r="U8" s="62"/>
      <c r="V8" s="90" t="str">
        <f>Player!B5</f>
        <v>Fontana</v>
      </c>
    </row>
    <row r="9" spans="1:22" ht="13.5" thickBot="1">
      <c r="A9" s="74"/>
      <c r="B9" s="8"/>
      <c r="C9" s="9"/>
      <c r="D9" s="9"/>
      <c r="E9" s="9"/>
      <c r="F9" s="10"/>
      <c r="G9" s="10"/>
      <c r="H9" s="11"/>
      <c r="I9" s="9"/>
      <c r="J9" s="9"/>
      <c r="K9" s="5"/>
      <c r="L9" s="27"/>
      <c r="P9" s="50">
        <v>2</v>
      </c>
      <c r="Q9" s="52">
        <v>2</v>
      </c>
      <c r="R9" s="81" t="str">
        <f>Player!B4</f>
        <v>Durante</v>
      </c>
      <c r="S9" s="81" t="str">
        <f>Player!B6</f>
        <v>Gagliano</v>
      </c>
      <c r="T9" s="65"/>
      <c r="U9" s="65"/>
      <c r="V9" s="91" t="str">
        <f>Player!B7</f>
        <v>Player 7</v>
      </c>
    </row>
    <row r="10" spans="1:19" ht="13.5" thickBot="1">
      <c r="A10" s="75"/>
      <c r="B10" s="33"/>
      <c r="C10" s="34" t="s">
        <v>41</v>
      </c>
      <c r="D10" s="97" t="s">
        <v>11</v>
      </c>
      <c r="E10" s="97"/>
      <c r="F10" s="1"/>
      <c r="G10" s="3"/>
      <c r="H10" s="1"/>
      <c r="I10" s="253"/>
      <c r="J10" s="254"/>
      <c r="K10" s="34"/>
      <c r="L10" s="24"/>
      <c r="R10" s="82"/>
      <c r="S10" s="82"/>
    </row>
    <row r="11" spans="1:22" ht="13.5" thickBot="1">
      <c r="A11" s="73" t="str">
        <f>A5</f>
        <v>Currò M.</v>
      </c>
      <c r="B11" s="7" t="str">
        <f>A8</f>
        <v>Player 8</v>
      </c>
      <c r="C11" s="13">
        <v>1</v>
      </c>
      <c r="D11" s="37">
        <f>T3</f>
        <v>0</v>
      </c>
      <c r="E11" s="37">
        <f>U3</f>
        <v>0</v>
      </c>
      <c r="F11" s="14">
        <f aca="true" t="shared" si="0" ref="F11:F16">IF(D11&gt;E11,1,0)</f>
        <v>0</v>
      </c>
      <c r="G11" s="14">
        <f aca="true" t="shared" si="1" ref="G11:G16">IF(D11=E11,1,0)</f>
        <v>1</v>
      </c>
      <c r="H11" s="14">
        <f aca="true" t="shared" si="2" ref="H11:H16">IF(D11&lt;E11,1,0)</f>
        <v>0</v>
      </c>
      <c r="I11" s="263"/>
      <c r="J11" s="264"/>
      <c r="K11" s="6"/>
      <c r="L11" s="24"/>
      <c r="P11" s="247" t="s">
        <v>63</v>
      </c>
      <c r="Q11" s="248"/>
      <c r="R11" s="248"/>
      <c r="S11" s="248"/>
      <c r="T11" s="248"/>
      <c r="U11" s="248"/>
      <c r="V11" s="249"/>
    </row>
    <row r="12" spans="1:22" ht="13.5" thickBot="1">
      <c r="A12" s="73" t="str">
        <f>A6</f>
        <v>Durante</v>
      </c>
      <c r="B12" s="7" t="str">
        <f>A7</f>
        <v>Fontana</v>
      </c>
      <c r="C12" s="13">
        <v>2</v>
      </c>
      <c r="D12" s="37">
        <f>T4</f>
        <v>0</v>
      </c>
      <c r="E12" s="37">
        <f>U4</f>
        <v>0</v>
      </c>
      <c r="F12" s="14">
        <f t="shared" si="0"/>
        <v>0</v>
      </c>
      <c r="G12" s="14">
        <f t="shared" si="1"/>
        <v>1</v>
      </c>
      <c r="H12" s="14">
        <f t="shared" si="2"/>
        <v>0</v>
      </c>
      <c r="I12" s="263"/>
      <c r="J12" s="264"/>
      <c r="K12" s="6"/>
      <c r="L12" s="76"/>
      <c r="P12" s="53" t="s">
        <v>41</v>
      </c>
      <c r="Q12" s="53" t="s">
        <v>56</v>
      </c>
      <c r="R12" s="79"/>
      <c r="S12" s="79"/>
      <c r="T12" s="66"/>
      <c r="U12" s="66"/>
      <c r="V12" s="53" t="s">
        <v>42</v>
      </c>
    </row>
    <row r="13" spans="1:22" ht="13.5" thickBot="1">
      <c r="A13" s="73" t="str">
        <f>A5</f>
        <v>Currò M.</v>
      </c>
      <c r="B13" s="7" t="str">
        <f>A7</f>
        <v>Fontana</v>
      </c>
      <c r="C13" s="13">
        <v>1</v>
      </c>
      <c r="D13" s="37">
        <f>T13</f>
        <v>0</v>
      </c>
      <c r="E13" s="37">
        <f>U13</f>
        <v>0</v>
      </c>
      <c r="F13" s="14">
        <f t="shared" si="0"/>
        <v>0</v>
      </c>
      <c r="G13" s="14">
        <f t="shared" si="1"/>
        <v>1</v>
      </c>
      <c r="H13" s="14">
        <f t="shared" si="2"/>
        <v>0</v>
      </c>
      <c r="I13" s="263"/>
      <c r="J13" s="264"/>
      <c r="K13" s="6"/>
      <c r="L13" s="24"/>
      <c r="P13" s="48">
        <v>1</v>
      </c>
      <c r="Q13" s="51">
        <v>1</v>
      </c>
      <c r="R13" s="80" t="str">
        <f>Player!B1</f>
        <v>Currò M.</v>
      </c>
      <c r="S13" s="80" t="str">
        <f>Player!B5</f>
        <v>Fontana</v>
      </c>
      <c r="T13" s="69"/>
      <c r="U13" s="69"/>
      <c r="V13" s="90" t="str">
        <f>Player!B2</f>
        <v>Manzella</v>
      </c>
    </row>
    <row r="14" spans="1:22" ht="13.5" thickBot="1">
      <c r="A14" s="73" t="str">
        <f>A6</f>
        <v>Durante</v>
      </c>
      <c r="B14" s="7" t="str">
        <f>A8</f>
        <v>Player 8</v>
      </c>
      <c r="C14" s="13">
        <v>2</v>
      </c>
      <c r="D14" s="37">
        <f>T14</f>
        <v>0</v>
      </c>
      <c r="E14" s="37">
        <f>U14</f>
        <v>0</v>
      </c>
      <c r="F14" s="14">
        <f t="shared" si="0"/>
        <v>0</v>
      </c>
      <c r="G14" s="14">
        <f t="shared" si="1"/>
        <v>1</v>
      </c>
      <c r="H14" s="14">
        <f t="shared" si="2"/>
        <v>0</v>
      </c>
      <c r="I14" s="263"/>
      <c r="J14" s="264"/>
      <c r="K14" s="6"/>
      <c r="L14" s="24"/>
      <c r="P14" s="50">
        <v>2</v>
      </c>
      <c r="Q14" s="52">
        <v>1</v>
      </c>
      <c r="R14" s="81" t="str">
        <f>Player!B3</f>
        <v>Cinà</v>
      </c>
      <c r="S14" s="81" t="str">
        <f>Player!B7</f>
        <v>Player 7</v>
      </c>
      <c r="T14" s="70"/>
      <c r="U14" s="70"/>
      <c r="V14" s="91" t="str">
        <f>Player!B4</f>
        <v>Durante</v>
      </c>
    </row>
    <row r="15" spans="1:12" ht="13.5" thickBot="1">
      <c r="A15" s="73" t="str">
        <f>A5</f>
        <v>Currò M.</v>
      </c>
      <c r="B15" s="7" t="str">
        <f>A6</f>
        <v>Durante</v>
      </c>
      <c r="C15" s="13">
        <v>1</v>
      </c>
      <c r="D15" s="37">
        <f>T23</f>
        <v>0</v>
      </c>
      <c r="E15" s="37">
        <f>U23</f>
        <v>0</v>
      </c>
      <c r="F15" s="14">
        <f t="shared" si="0"/>
        <v>0</v>
      </c>
      <c r="G15" s="14">
        <f t="shared" si="1"/>
        <v>1</v>
      </c>
      <c r="H15" s="14">
        <f t="shared" si="2"/>
        <v>0</v>
      </c>
      <c r="I15" s="263"/>
      <c r="J15" s="264"/>
      <c r="K15" s="6"/>
      <c r="L15" s="24"/>
    </row>
    <row r="16" spans="1:22" ht="13.5" thickBot="1">
      <c r="A16" s="73" t="str">
        <f>A7</f>
        <v>Fontana</v>
      </c>
      <c r="B16" s="7" t="str">
        <f>A8</f>
        <v>Player 8</v>
      </c>
      <c r="C16" s="13">
        <v>2</v>
      </c>
      <c r="D16" s="37">
        <f>T24</f>
        <v>0</v>
      </c>
      <c r="E16" s="37">
        <f>U24</f>
        <v>0</v>
      </c>
      <c r="F16" s="14">
        <f t="shared" si="0"/>
        <v>0</v>
      </c>
      <c r="G16" s="14">
        <f t="shared" si="1"/>
        <v>1</v>
      </c>
      <c r="H16" s="14">
        <f t="shared" si="2"/>
        <v>0</v>
      </c>
      <c r="I16" s="263"/>
      <c r="J16" s="264"/>
      <c r="K16" s="6"/>
      <c r="L16" s="24"/>
      <c r="P16" s="247" t="s">
        <v>64</v>
      </c>
      <c r="Q16" s="248"/>
      <c r="R16" s="248"/>
      <c r="S16" s="248"/>
      <c r="T16" s="248"/>
      <c r="U16" s="248"/>
      <c r="V16" s="249"/>
    </row>
    <row r="17" spans="1:22" ht="13.5" thickBot="1">
      <c r="A17" s="7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9"/>
      <c r="P17" s="53" t="s">
        <v>41</v>
      </c>
      <c r="Q17" s="53" t="s">
        <v>56</v>
      </c>
      <c r="R17" s="79"/>
      <c r="S17" s="79"/>
      <c r="T17" s="66"/>
      <c r="U17" s="66"/>
      <c r="V17" s="53" t="s">
        <v>42</v>
      </c>
    </row>
    <row r="18" spans="16:22" ht="12.75">
      <c r="P18" s="48">
        <v>1</v>
      </c>
      <c r="Q18" s="51">
        <v>2</v>
      </c>
      <c r="R18" s="80" t="str">
        <f>Player!B2</f>
        <v>Manzella</v>
      </c>
      <c r="S18" s="80" t="str">
        <f>Player!B6</f>
        <v>Gagliano</v>
      </c>
      <c r="T18" s="69"/>
      <c r="U18" s="69"/>
      <c r="V18" s="90" t="str">
        <f>Player!B1</f>
        <v>Currò M.</v>
      </c>
    </row>
    <row r="19" spans="16:22" ht="13.5" thickBot="1">
      <c r="P19" s="50">
        <v>2</v>
      </c>
      <c r="Q19" s="52">
        <v>2</v>
      </c>
      <c r="R19" s="81" t="str">
        <f>Player!B4</f>
        <v>Durante</v>
      </c>
      <c r="S19" s="81" t="str">
        <f>Player!B8</f>
        <v>Player 8</v>
      </c>
      <c r="T19" s="70"/>
      <c r="U19" s="70"/>
      <c r="V19" s="91" t="str">
        <f>Player!B3</f>
        <v>Cinà</v>
      </c>
    </row>
    <row r="20" spans="1:22" ht="13.5" thickBot="1">
      <c r="A20" s="78" t="s">
        <v>12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6"/>
      <c r="P20" s="54"/>
      <c r="Q20" s="54"/>
      <c r="R20" s="83"/>
      <c r="S20" s="83"/>
      <c r="T20" s="84"/>
      <c r="U20" s="85"/>
      <c r="V20" s="85"/>
    </row>
    <row r="21" spans="1:22" ht="13.5" thickBot="1">
      <c r="A21" s="71"/>
      <c r="B21" s="18"/>
      <c r="C21" s="19"/>
      <c r="D21" s="19"/>
      <c r="E21" s="19"/>
      <c r="F21" s="20"/>
      <c r="G21" s="20"/>
      <c r="H21" s="21"/>
      <c r="I21" s="19"/>
      <c r="J21" s="19"/>
      <c r="K21" s="22"/>
      <c r="L21" s="23"/>
      <c r="P21" s="250" t="s">
        <v>87</v>
      </c>
      <c r="Q21" s="251"/>
      <c r="R21" s="251"/>
      <c r="S21" s="251"/>
      <c r="T21" s="251"/>
      <c r="U21" s="251"/>
      <c r="V21" s="252"/>
    </row>
    <row r="22" spans="1:22" ht="13.5" thickBot="1">
      <c r="A22" s="72"/>
      <c r="B22" s="1"/>
      <c r="C22" s="34" t="s">
        <v>1</v>
      </c>
      <c r="D22" s="34" t="s">
        <v>2</v>
      </c>
      <c r="E22" s="34" t="s">
        <v>3</v>
      </c>
      <c r="F22" s="35" t="s">
        <v>4</v>
      </c>
      <c r="G22" s="35" t="s">
        <v>5</v>
      </c>
      <c r="H22" s="35" t="s">
        <v>6</v>
      </c>
      <c r="I22" s="34" t="s">
        <v>7</v>
      </c>
      <c r="J22" s="34" t="s">
        <v>8</v>
      </c>
      <c r="K22" s="36" t="s">
        <v>47</v>
      </c>
      <c r="L22" s="68"/>
      <c r="P22" s="53" t="s">
        <v>41</v>
      </c>
      <c r="Q22" s="53" t="s">
        <v>56</v>
      </c>
      <c r="R22" s="79"/>
      <c r="S22" s="79"/>
      <c r="T22" s="66"/>
      <c r="U22" s="66"/>
      <c r="V22" s="53" t="s">
        <v>42</v>
      </c>
    </row>
    <row r="23" spans="1:22" ht="13.5" thickBot="1">
      <c r="A23" s="72"/>
      <c r="B23" s="1"/>
      <c r="C23" s="6"/>
      <c r="D23" s="2"/>
      <c r="E23" s="2"/>
      <c r="F23" s="4"/>
      <c r="G23" s="4"/>
      <c r="H23" s="4"/>
      <c r="I23" s="2"/>
      <c r="J23" s="2"/>
      <c r="K23" s="36" t="s">
        <v>48</v>
      </c>
      <c r="L23" s="68"/>
      <c r="P23" s="48">
        <v>1</v>
      </c>
      <c r="Q23" s="51">
        <v>1</v>
      </c>
      <c r="R23" s="80" t="str">
        <f>Player!B1</f>
        <v>Currò M.</v>
      </c>
      <c r="S23" s="80" t="str">
        <f>Player!B3</f>
        <v>Cinà</v>
      </c>
      <c r="T23" s="69"/>
      <c r="U23" s="69"/>
      <c r="V23" s="90" t="str">
        <f>Player!B6</f>
        <v>Gagliano</v>
      </c>
    </row>
    <row r="24" spans="1:22" ht="13.5" thickBot="1">
      <c r="A24" s="73" t="str">
        <f>Player!B2</f>
        <v>Manzella</v>
      </c>
      <c r="B24" s="1"/>
      <c r="C24" s="6">
        <f>3*E24+F24</f>
        <v>3</v>
      </c>
      <c r="D24" s="2">
        <f>SUM(E24:G24)</f>
        <v>3</v>
      </c>
      <c r="E24" s="2">
        <f>SUM(F30+F32+F34)</f>
        <v>0</v>
      </c>
      <c r="F24" s="4">
        <f>SUM(G30+G32+G34)</f>
        <v>3</v>
      </c>
      <c r="G24" s="4">
        <f>SUM(H30+H32+H34)</f>
        <v>0</v>
      </c>
      <c r="H24" s="4">
        <f>SUM(D30+D32+D34)</f>
        <v>0</v>
      </c>
      <c r="I24" s="2">
        <f>SUM(E30+E32+E34)</f>
        <v>0</v>
      </c>
      <c r="J24" s="2">
        <f>H24-I24</f>
        <v>0</v>
      </c>
      <c r="K24" s="36" t="s">
        <v>49</v>
      </c>
      <c r="L24" s="68"/>
      <c r="P24" s="50">
        <v>2</v>
      </c>
      <c r="Q24" s="52">
        <v>1</v>
      </c>
      <c r="R24" s="81" t="str">
        <f>Player!B5</f>
        <v>Fontana</v>
      </c>
      <c r="S24" s="81" t="str">
        <f>Player!B7</f>
        <v>Player 7</v>
      </c>
      <c r="T24" s="70"/>
      <c r="U24" s="70"/>
      <c r="V24" s="91" t="str">
        <f>Player!B8</f>
        <v>Player 8</v>
      </c>
    </row>
    <row r="25" spans="1:19" ht="13.5" thickBot="1">
      <c r="A25" s="73" t="str">
        <f>Player!B3</f>
        <v>Cinà</v>
      </c>
      <c r="B25" s="1"/>
      <c r="C25" s="6">
        <f>3*E25+F25</f>
        <v>3</v>
      </c>
      <c r="D25" s="2">
        <f>SUM(E25:G25)</f>
        <v>3</v>
      </c>
      <c r="E25" s="2">
        <f>SUM(F31+F33+H34)</f>
        <v>0</v>
      </c>
      <c r="F25" s="4">
        <f>SUM(G31+G33+G34)</f>
        <v>3</v>
      </c>
      <c r="G25" s="4">
        <f>SUM(H31+H33+F34)</f>
        <v>0</v>
      </c>
      <c r="H25" s="4">
        <f>SUM(D31+D33+E34)</f>
        <v>0</v>
      </c>
      <c r="I25" s="4">
        <f>SUM(E31+E33+D34)</f>
        <v>0</v>
      </c>
      <c r="J25" s="2">
        <f>H25-I25</f>
        <v>0</v>
      </c>
      <c r="K25" s="36" t="s">
        <v>89</v>
      </c>
      <c r="L25" s="68"/>
      <c r="R25" s="82"/>
      <c r="S25" s="82"/>
    </row>
    <row r="26" spans="1:22" ht="13.5" thickBot="1">
      <c r="A26" s="73" t="str">
        <f>Player!B6</f>
        <v>Gagliano</v>
      </c>
      <c r="B26" s="1"/>
      <c r="C26" s="6">
        <f>3*E26+F26</f>
        <v>3</v>
      </c>
      <c r="D26" s="2">
        <f>SUM(E26:G26)</f>
        <v>3</v>
      </c>
      <c r="E26" s="2">
        <f>SUM(H31+H32+F35)</f>
        <v>0</v>
      </c>
      <c r="F26" s="4">
        <f>SUM(G31+G32+G35)</f>
        <v>3</v>
      </c>
      <c r="G26" s="4">
        <f>SUM(F31+F32+H35)</f>
        <v>0</v>
      </c>
      <c r="H26" s="4">
        <f>SUM(E31+E32+D35)</f>
        <v>0</v>
      </c>
      <c r="I26" s="4">
        <f>SUM(D31+D32+E35)</f>
        <v>0</v>
      </c>
      <c r="J26" s="2">
        <f>H26-I26</f>
        <v>0</v>
      </c>
      <c r="K26" s="5"/>
      <c r="L26" s="25"/>
      <c r="P26" s="247" t="s">
        <v>88</v>
      </c>
      <c r="Q26" s="248"/>
      <c r="R26" s="248"/>
      <c r="S26" s="248"/>
      <c r="T26" s="248"/>
      <c r="U26" s="248"/>
      <c r="V26" s="249"/>
    </row>
    <row r="27" spans="1:22" ht="13.5" thickBot="1">
      <c r="A27" s="73" t="str">
        <f>Player!B7</f>
        <v>Player 7</v>
      </c>
      <c r="B27" s="1"/>
      <c r="C27" s="6">
        <f>3*E27+F27</f>
        <v>3</v>
      </c>
      <c r="D27" s="2">
        <f>SUM(E27:G27)</f>
        <v>3</v>
      </c>
      <c r="E27" s="2">
        <f>SUM(H30+H33+H35)</f>
        <v>0</v>
      </c>
      <c r="F27" s="2">
        <f>SUM(G30+G33+G35)</f>
        <v>3</v>
      </c>
      <c r="G27" s="4">
        <f>SUM(F30+F33+F35)</f>
        <v>0</v>
      </c>
      <c r="H27" s="4">
        <f>SUM(E30+E33+E35)</f>
        <v>0</v>
      </c>
      <c r="I27" s="4">
        <f>SUM(D30+D33+D35)</f>
        <v>0</v>
      </c>
      <c r="J27" s="2">
        <f>H27-I27</f>
        <v>0</v>
      </c>
      <c r="K27" s="12"/>
      <c r="L27" s="26"/>
      <c r="P27" s="53" t="s">
        <v>41</v>
      </c>
      <c r="Q27" s="53" t="s">
        <v>56</v>
      </c>
      <c r="R27" s="79"/>
      <c r="S27" s="79"/>
      <c r="T27" s="66"/>
      <c r="U27" s="66"/>
      <c r="V27" s="53" t="s">
        <v>42</v>
      </c>
    </row>
    <row r="28" spans="1:22" ht="12.75">
      <c r="A28" s="74"/>
      <c r="B28" s="8"/>
      <c r="C28" s="9"/>
      <c r="D28" s="9"/>
      <c r="E28" s="9"/>
      <c r="F28" s="10"/>
      <c r="G28" s="10"/>
      <c r="H28" s="11"/>
      <c r="I28" s="9"/>
      <c r="J28" s="9"/>
      <c r="K28" s="5"/>
      <c r="L28" s="27"/>
      <c r="P28" s="48">
        <v>1</v>
      </c>
      <c r="Q28" s="51">
        <v>2</v>
      </c>
      <c r="R28" s="80" t="str">
        <f>Player!B2</f>
        <v>Manzella</v>
      </c>
      <c r="S28" s="80" t="str">
        <f>Player!B4</f>
        <v>Durante</v>
      </c>
      <c r="T28" s="69"/>
      <c r="U28" s="69"/>
      <c r="V28" s="90" t="str">
        <f>Player!B5</f>
        <v>Fontana</v>
      </c>
    </row>
    <row r="29" spans="1:22" ht="13.5" thickBot="1">
      <c r="A29" s="75"/>
      <c r="B29" s="33"/>
      <c r="C29" s="34" t="s">
        <v>41</v>
      </c>
      <c r="D29" s="97" t="s">
        <v>11</v>
      </c>
      <c r="E29" s="97"/>
      <c r="F29" s="1"/>
      <c r="G29" s="3"/>
      <c r="H29" s="1"/>
      <c r="I29" s="253"/>
      <c r="J29" s="254"/>
      <c r="K29" s="34"/>
      <c r="L29" s="24"/>
      <c r="P29" s="50">
        <v>2</v>
      </c>
      <c r="Q29" s="52">
        <v>2</v>
      </c>
      <c r="R29" s="81" t="str">
        <f>Player!B6</f>
        <v>Gagliano</v>
      </c>
      <c r="S29" s="81" t="str">
        <f>Player!B8</f>
        <v>Player 8</v>
      </c>
      <c r="T29" s="70"/>
      <c r="U29" s="70"/>
      <c r="V29" s="91" t="str">
        <f>Player!B7</f>
        <v>Player 7</v>
      </c>
    </row>
    <row r="30" spans="1:12" ht="13.5" thickBot="1">
      <c r="A30" s="73" t="str">
        <f>A24</f>
        <v>Manzella</v>
      </c>
      <c r="B30" s="7" t="str">
        <f>A27</f>
        <v>Player 7</v>
      </c>
      <c r="C30" s="13">
        <v>1</v>
      </c>
      <c r="D30" s="37">
        <f>T8</f>
        <v>0</v>
      </c>
      <c r="E30" s="37">
        <f>U8</f>
        <v>0</v>
      </c>
      <c r="F30" s="14">
        <f aca="true" t="shared" si="3" ref="F30:F35">IF(D30&gt;E30,1,0)</f>
        <v>0</v>
      </c>
      <c r="G30" s="14">
        <f aca="true" t="shared" si="4" ref="G30:G35">IF(D30=E30,1,0)</f>
        <v>1</v>
      </c>
      <c r="H30" s="14">
        <f aca="true" t="shared" si="5" ref="H30:H35">IF(D30&lt;E30,1,0)</f>
        <v>0</v>
      </c>
      <c r="I30" s="263"/>
      <c r="J30" s="264"/>
      <c r="K30" s="6"/>
      <c r="L30" s="24"/>
    </row>
    <row r="31" spans="1:12" ht="13.5" thickBot="1">
      <c r="A31" s="73" t="str">
        <f>A25</f>
        <v>Cinà</v>
      </c>
      <c r="B31" s="7" t="str">
        <f>A26</f>
        <v>Gagliano</v>
      </c>
      <c r="C31" s="13">
        <v>2</v>
      </c>
      <c r="D31" s="37">
        <f>T9</f>
        <v>0</v>
      </c>
      <c r="E31" s="37">
        <f>U9</f>
        <v>0</v>
      </c>
      <c r="F31" s="14">
        <f t="shared" si="3"/>
        <v>0</v>
      </c>
      <c r="G31" s="14">
        <f t="shared" si="4"/>
        <v>1</v>
      </c>
      <c r="H31" s="14">
        <f t="shared" si="5"/>
        <v>0</v>
      </c>
      <c r="I31" s="263"/>
      <c r="J31" s="264"/>
      <c r="K31" s="6"/>
      <c r="L31" s="76"/>
    </row>
    <row r="32" spans="1:12" ht="13.5" thickBot="1">
      <c r="A32" s="73" t="str">
        <f>A24</f>
        <v>Manzella</v>
      </c>
      <c r="B32" s="7" t="str">
        <f>A26</f>
        <v>Gagliano</v>
      </c>
      <c r="C32" s="13">
        <v>1</v>
      </c>
      <c r="D32" s="37">
        <f>T18</f>
        <v>0</v>
      </c>
      <c r="E32" s="37">
        <f>U18</f>
        <v>0</v>
      </c>
      <c r="F32" s="14">
        <f t="shared" si="3"/>
        <v>0</v>
      </c>
      <c r="G32" s="14">
        <f t="shared" si="4"/>
        <v>1</v>
      </c>
      <c r="H32" s="14">
        <f t="shared" si="5"/>
        <v>0</v>
      </c>
      <c r="I32" s="263"/>
      <c r="J32" s="264"/>
      <c r="K32" s="6"/>
      <c r="L32" s="24"/>
    </row>
    <row r="33" spans="1:12" ht="13.5" thickBot="1">
      <c r="A33" s="73" t="str">
        <f>A25</f>
        <v>Cinà</v>
      </c>
      <c r="B33" s="7" t="str">
        <f>A27</f>
        <v>Player 7</v>
      </c>
      <c r="C33" s="13">
        <v>2</v>
      </c>
      <c r="D33" s="37">
        <f>T19</f>
        <v>0</v>
      </c>
      <c r="E33" s="37">
        <f>U19</f>
        <v>0</v>
      </c>
      <c r="F33" s="14">
        <f t="shared" si="3"/>
        <v>0</v>
      </c>
      <c r="G33" s="14">
        <f t="shared" si="4"/>
        <v>1</v>
      </c>
      <c r="H33" s="14">
        <f t="shared" si="5"/>
        <v>0</v>
      </c>
      <c r="I33" s="263"/>
      <c r="J33" s="264"/>
      <c r="K33" s="6"/>
      <c r="L33" s="24"/>
    </row>
    <row r="34" spans="1:12" ht="13.5" thickBot="1">
      <c r="A34" s="73" t="str">
        <f>A24</f>
        <v>Manzella</v>
      </c>
      <c r="B34" s="7" t="str">
        <f>A25</f>
        <v>Cinà</v>
      </c>
      <c r="C34" s="13">
        <v>1</v>
      </c>
      <c r="D34" s="37">
        <f>T28</f>
        <v>0</v>
      </c>
      <c r="E34" s="37">
        <f>U28</f>
        <v>0</v>
      </c>
      <c r="F34" s="14">
        <f t="shared" si="3"/>
        <v>0</v>
      </c>
      <c r="G34" s="14">
        <f t="shared" si="4"/>
        <v>1</v>
      </c>
      <c r="H34" s="14">
        <f t="shared" si="5"/>
        <v>0</v>
      </c>
      <c r="I34" s="263"/>
      <c r="J34" s="264"/>
      <c r="K34" s="6"/>
      <c r="L34" s="24"/>
    </row>
    <row r="35" spans="1:12" ht="13.5" thickBot="1">
      <c r="A35" s="73" t="str">
        <f>A26</f>
        <v>Gagliano</v>
      </c>
      <c r="B35" s="7" t="str">
        <f>A27</f>
        <v>Player 7</v>
      </c>
      <c r="C35" s="13">
        <v>2</v>
      </c>
      <c r="D35" s="37">
        <f>T29</f>
        <v>0</v>
      </c>
      <c r="E35" s="37">
        <f>U29</f>
        <v>0</v>
      </c>
      <c r="F35" s="14">
        <f t="shared" si="3"/>
        <v>0</v>
      </c>
      <c r="G35" s="14">
        <f t="shared" si="4"/>
        <v>1</v>
      </c>
      <c r="H35" s="14">
        <f t="shared" si="5"/>
        <v>0</v>
      </c>
      <c r="I35" s="263"/>
      <c r="J35" s="264"/>
      <c r="K35" s="6"/>
      <c r="L35" s="24"/>
    </row>
    <row r="36" spans="1:12" ht="13.5" thickBot="1">
      <c r="A36" s="7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/>
    </row>
    <row r="40" ht="13.5" thickBot="1"/>
    <row r="41" spans="1:14" ht="20.25" thickBot="1">
      <c r="A41" s="15" t="s">
        <v>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7"/>
      <c r="N41" s="93"/>
    </row>
    <row r="42" spans="7:14" ht="13.5" thickBot="1">
      <c r="G42" s="30"/>
      <c r="H42" s="30"/>
      <c r="I42" s="39" t="s">
        <v>41</v>
      </c>
      <c r="N42" s="39" t="s">
        <v>42</v>
      </c>
    </row>
    <row r="43" spans="1:14" ht="13.5" thickBot="1">
      <c r="A43" s="257">
        <f>L3</f>
        <v>0</v>
      </c>
      <c r="B43" s="258"/>
      <c r="C43" s="259"/>
      <c r="D43" s="257">
        <f>L23</f>
        <v>0</v>
      </c>
      <c r="E43" s="258"/>
      <c r="F43" s="259"/>
      <c r="G43" s="31"/>
      <c r="H43" s="31"/>
      <c r="I43" s="30">
        <v>1</v>
      </c>
      <c r="J43" s="260">
        <f>IF(G43&gt;H43,A43,IF(OR(G43=H43),"",D43))</f>
      </c>
      <c r="K43" s="261"/>
      <c r="L43" s="262"/>
      <c r="N43" s="40">
        <f>L5</f>
        <v>0</v>
      </c>
    </row>
    <row r="44" spans="1:14" ht="13.5" thickBot="1">
      <c r="A44" s="257">
        <f>L22</f>
        <v>0</v>
      </c>
      <c r="B44" s="258"/>
      <c r="C44" s="259"/>
      <c r="D44" s="257">
        <f>L4</f>
        <v>0</v>
      </c>
      <c r="E44" s="258"/>
      <c r="F44" s="259"/>
      <c r="G44" s="31"/>
      <c r="H44" s="31"/>
      <c r="I44" s="30">
        <v>2</v>
      </c>
      <c r="J44" s="260">
        <f>IF(G44&gt;H44,A44,IF(OR(G44=H44),"",D44))</f>
      </c>
      <c r="K44" s="261"/>
      <c r="L44" s="262"/>
      <c r="N44" s="38">
        <f>L24</f>
        <v>0</v>
      </c>
    </row>
    <row r="45" spans="7:14" ht="12.75">
      <c r="G45" s="30"/>
      <c r="H45" s="30"/>
      <c r="N45" s="30"/>
    </row>
    <row r="46" spans="7:14" ht="13.5" thickBot="1">
      <c r="G46" s="30"/>
      <c r="H46" s="30"/>
      <c r="N46" s="30"/>
    </row>
    <row r="47" spans="1:14" ht="20.25" thickBot="1">
      <c r="A47" s="15" t="s">
        <v>22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7"/>
      <c r="N47" s="93"/>
    </row>
    <row r="48" spans="7:14" ht="13.5" thickBot="1">
      <c r="G48" s="30"/>
      <c r="H48" s="30"/>
      <c r="I48" s="39" t="s">
        <v>41</v>
      </c>
      <c r="N48" s="39" t="s">
        <v>42</v>
      </c>
    </row>
    <row r="49" spans="1:14" ht="13.5" thickBot="1">
      <c r="A49" s="257">
        <f>J43</f>
      </c>
      <c r="B49" s="258"/>
      <c r="C49" s="259"/>
      <c r="D49" s="257">
        <f>J44</f>
      </c>
      <c r="E49" s="258"/>
      <c r="F49" s="259"/>
      <c r="G49" s="31"/>
      <c r="H49" s="31"/>
      <c r="I49" s="30">
        <v>1</v>
      </c>
      <c r="J49" s="260">
        <f>IF(G49&gt;H49,A49,IF(OR(G49=H49),"",D49))</f>
      </c>
      <c r="K49" s="261"/>
      <c r="L49" s="262"/>
      <c r="N49" s="40"/>
    </row>
    <row r="50" spans="7:14" ht="12.75">
      <c r="G50" s="30"/>
      <c r="H50" s="30"/>
      <c r="N50" s="30"/>
    </row>
    <row r="55" spans="7:14" ht="12.75">
      <c r="G55" s="30"/>
      <c r="H55" s="30"/>
      <c r="N55" s="30"/>
    </row>
    <row r="56" spans="7:14" ht="13.5" thickBot="1">
      <c r="G56" s="30"/>
      <c r="H56" s="30"/>
      <c r="N56" s="30"/>
    </row>
    <row r="57" spans="1:14" ht="20.25" thickBot="1">
      <c r="A57" s="41" t="s">
        <v>44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3"/>
      <c r="N57" s="94"/>
    </row>
    <row r="58" spans="7:14" ht="13.5" thickBot="1">
      <c r="G58" s="30"/>
      <c r="H58" s="30"/>
      <c r="I58" s="39" t="s">
        <v>41</v>
      </c>
      <c r="N58" s="34"/>
    </row>
    <row r="59" spans="1:14" ht="13.5" thickBot="1">
      <c r="A59" s="257">
        <f>L5</f>
        <v>0</v>
      </c>
      <c r="B59" s="258"/>
      <c r="C59" s="259"/>
      <c r="D59" s="257">
        <f>L25</f>
        <v>0</v>
      </c>
      <c r="E59" s="258"/>
      <c r="F59" s="259"/>
      <c r="G59" s="31"/>
      <c r="H59" s="31"/>
      <c r="I59" s="30">
        <v>3</v>
      </c>
      <c r="J59" s="260">
        <f>IF(G59&gt;H59,A59,IF(OR(G59=H59),"",D59))</f>
      </c>
      <c r="K59" s="261"/>
      <c r="L59" s="262"/>
      <c r="N59" s="54"/>
    </row>
    <row r="60" spans="1:14" ht="13.5" thickBot="1">
      <c r="A60" s="257">
        <f>L24</f>
        <v>0</v>
      </c>
      <c r="B60" s="258"/>
      <c r="C60" s="259"/>
      <c r="D60" s="257">
        <f>L6</f>
        <v>0</v>
      </c>
      <c r="E60" s="258"/>
      <c r="F60" s="259"/>
      <c r="G60" s="31"/>
      <c r="H60" s="31"/>
      <c r="I60" s="30">
        <v>4</v>
      </c>
      <c r="J60" s="260">
        <f>IF(G60&gt;H60,A60,IF(OR(G60=H60),"",D60))</f>
      </c>
      <c r="K60" s="261"/>
      <c r="L60" s="262"/>
      <c r="N60" s="54"/>
    </row>
    <row r="61" spans="7:14" ht="12.75">
      <c r="G61" s="30"/>
      <c r="H61" s="30"/>
      <c r="N61" s="30"/>
    </row>
    <row r="62" spans="7:14" ht="13.5" thickBot="1">
      <c r="G62" s="30"/>
      <c r="H62" s="30"/>
      <c r="N62" s="30"/>
    </row>
    <row r="63" spans="1:14" ht="20.25" thickBot="1">
      <c r="A63" s="41" t="s">
        <v>45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3"/>
      <c r="N63" s="94"/>
    </row>
    <row r="64" spans="7:14" ht="13.5" thickBot="1">
      <c r="G64" s="30"/>
      <c r="H64" s="30"/>
      <c r="I64" s="39" t="s">
        <v>41</v>
      </c>
      <c r="N64" s="34"/>
    </row>
    <row r="65" spans="1:14" ht="13.5" thickBot="1">
      <c r="A65" s="257">
        <f>J59</f>
      </c>
      <c r="B65" s="258"/>
      <c r="C65" s="259"/>
      <c r="D65" s="257">
        <f>J60</f>
      </c>
      <c r="E65" s="258"/>
      <c r="F65" s="259"/>
      <c r="G65" s="31"/>
      <c r="H65" s="31"/>
      <c r="I65" s="30">
        <v>2</v>
      </c>
      <c r="J65" s="260">
        <f>IF(G65&gt;H65,A65,IF(OR(G65=H65),"",D65))</f>
      </c>
      <c r="K65" s="261"/>
      <c r="L65" s="262"/>
      <c r="N65" s="54"/>
    </row>
  </sheetData>
  <sheetProtection/>
  <mergeCells count="38">
    <mergeCell ref="I10:J10"/>
    <mergeCell ref="I11:J11"/>
    <mergeCell ref="I12:J12"/>
    <mergeCell ref="I13:J13"/>
    <mergeCell ref="I32:J32"/>
    <mergeCell ref="I33:J33"/>
    <mergeCell ref="I14:J14"/>
    <mergeCell ref="I15:J15"/>
    <mergeCell ref="I16:J16"/>
    <mergeCell ref="I29:J29"/>
    <mergeCell ref="I34:J34"/>
    <mergeCell ref="I35:J35"/>
    <mergeCell ref="P1:V1"/>
    <mergeCell ref="P6:V6"/>
    <mergeCell ref="P11:V11"/>
    <mergeCell ref="P16:V16"/>
    <mergeCell ref="P21:V21"/>
    <mergeCell ref="P26:V26"/>
    <mergeCell ref="I30:J30"/>
    <mergeCell ref="I31:J31"/>
    <mergeCell ref="A43:C43"/>
    <mergeCell ref="D43:F43"/>
    <mergeCell ref="J43:L43"/>
    <mergeCell ref="A44:C44"/>
    <mergeCell ref="D44:F44"/>
    <mergeCell ref="J44:L44"/>
    <mergeCell ref="A49:C49"/>
    <mergeCell ref="D49:F49"/>
    <mergeCell ref="J49:L49"/>
    <mergeCell ref="A59:C59"/>
    <mergeCell ref="D59:F59"/>
    <mergeCell ref="J59:L59"/>
    <mergeCell ref="A60:C60"/>
    <mergeCell ref="D60:F60"/>
    <mergeCell ref="J60:L60"/>
    <mergeCell ref="A65:C65"/>
    <mergeCell ref="D65:F65"/>
    <mergeCell ref="J65:L6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72"/>
  <sheetViews>
    <sheetView view="pageBreakPreview" zoomScale="70" zoomScaleNormal="85" zoomScaleSheetLayoutView="70" zoomScalePageLayoutView="70" workbookViewId="0" topLeftCell="A92">
      <selection activeCell="V108" sqref="V108"/>
    </sheetView>
  </sheetViews>
  <sheetFormatPr defaultColWidth="9.140625" defaultRowHeight="12.75"/>
  <cols>
    <col min="1" max="2" width="20.140625" style="109" customWidth="1"/>
    <col min="3" max="6" width="6.8515625" style="109" customWidth="1"/>
    <col min="7" max="8" width="6.8515625" style="110" customWidth="1"/>
    <col min="9" max="11" width="6.8515625" style="109" customWidth="1"/>
    <col min="12" max="12" width="20.140625" style="109" customWidth="1"/>
    <col min="13" max="13" width="0.71875" style="109" customWidth="1"/>
    <col min="14" max="14" width="18.00390625" style="110" customWidth="1"/>
    <col min="15" max="15" width="7.7109375" style="110" customWidth="1"/>
    <col min="16" max="16" width="8.57421875" style="110" customWidth="1"/>
    <col min="17" max="17" width="7.7109375" style="110" bestFit="1" customWidth="1"/>
    <col min="18" max="18" width="6.28125" style="109" bestFit="1" customWidth="1"/>
    <col min="19" max="19" width="5.421875" style="109" bestFit="1" customWidth="1"/>
    <col min="20" max="21" width="20.8515625" style="160" customWidth="1"/>
    <col min="22" max="23" width="7.28125" style="109" customWidth="1"/>
    <col min="24" max="24" width="10.57421875" style="109" bestFit="1" customWidth="1"/>
    <col min="25" max="25" width="5.421875" style="110" customWidth="1"/>
    <col min="26" max="26" width="9.140625" style="168" bestFit="1" customWidth="1"/>
    <col min="27" max="27" width="10.140625" style="109" bestFit="1" customWidth="1"/>
    <col min="28" max="28" width="10.8515625" style="109" bestFit="1" customWidth="1"/>
    <col min="29" max="30" width="20.8515625" style="160" customWidth="1"/>
    <col min="31" max="31" width="6.57421875" style="109" customWidth="1"/>
    <col min="32" max="32" width="2.7109375" style="109" bestFit="1" customWidth="1"/>
    <col min="33" max="33" width="20.8515625" style="109" customWidth="1"/>
    <col min="34" max="16384" width="9.140625" style="109" customWidth="1"/>
  </cols>
  <sheetData>
    <row r="1" spans="1:33" s="105" customFormat="1" ht="13.5" thickBo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  <c r="P1" s="107"/>
      <c r="Q1" s="107"/>
      <c r="R1" s="271" t="str">
        <f>A1</f>
        <v>GIRONE 1</v>
      </c>
      <c r="S1" s="272"/>
      <c r="T1" s="272"/>
      <c r="U1" s="272"/>
      <c r="V1" s="272"/>
      <c r="W1" s="272"/>
      <c r="X1" s="273"/>
      <c r="Z1" s="108">
        <v>1</v>
      </c>
      <c r="AA1" s="277" t="s">
        <v>117</v>
      </c>
      <c r="AB1" s="278"/>
      <c r="AC1" s="278"/>
      <c r="AD1" s="278"/>
      <c r="AE1" s="278"/>
      <c r="AF1" s="278"/>
      <c r="AG1" s="279"/>
    </row>
    <row r="2" spans="1:33" ht="13.5" thickBot="1">
      <c r="A2" s="186"/>
      <c r="B2" s="189"/>
      <c r="C2" s="190"/>
      <c r="D2" s="190"/>
      <c r="E2" s="190"/>
      <c r="F2" s="191"/>
      <c r="G2" s="191"/>
      <c r="H2" s="192"/>
      <c r="I2" s="190"/>
      <c r="J2" s="190"/>
      <c r="K2" s="193"/>
      <c r="L2" s="194"/>
      <c r="N2" s="109"/>
      <c r="O2" s="109"/>
      <c r="P2" s="111" t="s">
        <v>127</v>
      </c>
      <c r="Q2" s="111" t="s">
        <v>116</v>
      </c>
      <c r="R2" s="112" t="s">
        <v>41</v>
      </c>
      <c r="S2" s="112" t="s">
        <v>56</v>
      </c>
      <c r="T2" s="113"/>
      <c r="U2" s="113"/>
      <c r="V2" s="114"/>
      <c r="W2" s="114"/>
      <c r="X2" s="112" t="s">
        <v>42</v>
      </c>
      <c r="Y2" s="109"/>
      <c r="Z2" s="115" t="s">
        <v>127</v>
      </c>
      <c r="AA2" s="116" t="s">
        <v>118</v>
      </c>
      <c r="AB2" s="116" t="s">
        <v>123</v>
      </c>
      <c r="AC2" s="117" t="s">
        <v>124</v>
      </c>
      <c r="AD2" s="117" t="s">
        <v>125</v>
      </c>
      <c r="AE2" s="118" t="s">
        <v>126</v>
      </c>
      <c r="AF2" s="118"/>
      <c r="AG2" s="116" t="s">
        <v>42</v>
      </c>
    </row>
    <row r="3" spans="1:33" ht="13.5" thickBot="1">
      <c r="A3" s="187"/>
      <c r="B3" s="188" t="str">
        <f>A1</f>
        <v>GIRONE 1</v>
      </c>
      <c r="C3" s="282" t="s">
        <v>132</v>
      </c>
      <c r="D3" s="283"/>
      <c r="E3" s="283"/>
      <c r="F3" s="283"/>
      <c r="G3" s="283"/>
      <c r="H3" s="283"/>
      <c r="I3" s="283"/>
      <c r="J3" s="284"/>
      <c r="K3" s="285" t="s">
        <v>133</v>
      </c>
      <c r="L3" s="286"/>
      <c r="N3" s="109"/>
      <c r="O3" s="109"/>
      <c r="P3" s="183">
        <f aca="true" t="shared" si="0" ref="P3:P8">Q3+R3/100</f>
        <v>1.01</v>
      </c>
      <c r="Q3" s="178">
        <v>1</v>
      </c>
      <c r="R3" s="178">
        <v>1</v>
      </c>
      <c r="S3" s="119" t="s">
        <v>57</v>
      </c>
      <c r="T3" s="120" t="str">
        <f aca="true" t="shared" si="1" ref="T3:U8">A11</f>
        <v>Currò M.</v>
      </c>
      <c r="U3" s="120" t="str">
        <f t="shared" si="1"/>
        <v>Player 12</v>
      </c>
      <c r="V3" s="178"/>
      <c r="W3" s="178"/>
      <c r="X3" s="122" t="str">
        <f>B24</f>
        <v>Manzella</v>
      </c>
      <c r="Y3" s="109"/>
      <c r="Z3" s="123">
        <f>Z1+AA3/100</f>
        <v>1.01</v>
      </c>
      <c r="AA3" s="124">
        <v>1</v>
      </c>
      <c r="AB3" s="125" t="str">
        <f aca="true" t="shared" si="2" ref="AB3:AB14">_xlfn.IFERROR(VLOOKUP(Z3,$P:$X,4,FALSE),"-")</f>
        <v>A</v>
      </c>
      <c r="AC3" s="125" t="str">
        <f aca="true" t="shared" si="3" ref="AC3:AC14">_xlfn.IFERROR(VLOOKUP(Z3,$P:$X,5,FALSE),"-")</f>
        <v>Currò M.</v>
      </c>
      <c r="AD3" s="119" t="str">
        <f aca="true" t="shared" si="4" ref="AD3:AD14">_xlfn.IFERROR(VLOOKUP(Z3,$P:$X,6,FALSE),"-")</f>
        <v>Player 12</v>
      </c>
      <c r="AE3" s="119">
        <f aca="true" t="shared" si="5" ref="AE3:AE14">_xlfn.IFERROR(VLOOKUP(Z3,$P:$X,7,FALSE),"-")</f>
        <v>0</v>
      </c>
      <c r="AF3" s="119">
        <f aca="true" t="shared" si="6" ref="AF3:AF14">_xlfn.IFERROR(VLOOKUP(Z3,$P:$X,8,FALSE),"-")</f>
        <v>0</v>
      </c>
      <c r="AG3" s="126" t="str">
        <f aca="true" t="shared" si="7" ref="AG3:AG14">_xlfn.IFERROR(VLOOKUP(Z3,$P:$X,9,FALSE),"-")</f>
        <v>Manzella</v>
      </c>
    </row>
    <row r="4" spans="1:33" ht="13.5" thickBot="1">
      <c r="A4" s="187"/>
      <c r="B4" s="232" t="s">
        <v>112</v>
      </c>
      <c r="C4" s="239" t="s">
        <v>1</v>
      </c>
      <c r="D4" s="240" t="s">
        <v>2</v>
      </c>
      <c r="E4" s="240" t="s">
        <v>3</v>
      </c>
      <c r="F4" s="241" t="s">
        <v>4</v>
      </c>
      <c r="G4" s="241" t="s">
        <v>5</v>
      </c>
      <c r="H4" s="241" t="s">
        <v>6</v>
      </c>
      <c r="I4" s="240" t="s">
        <v>7</v>
      </c>
      <c r="J4" s="242" t="s">
        <v>8</v>
      </c>
      <c r="K4" s="230" t="s">
        <v>134</v>
      </c>
      <c r="L4" s="231" t="s">
        <v>112</v>
      </c>
      <c r="N4" s="109"/>
      <c r="O4" s="109"/>
      <c r="P4" s="184">
        <f t="shared" si="0"/>
        <v>1.02</v>
      </c>
      <c r="Q4" s="179">
        <v>1</v>
      </c>
      <c r="R4" s="179">
        <v>2</v>
      </c>
      <c r="S4" s="127" t="s">
        <v>57</v>
      </c>
      <c r="T4" s="175" t="str">
        <f t="shared" si="1"/>
        <v>Player 13</v>
      </c>
      <c r="U4" s="175" t="str">
        <f t="shared" si="1"/>
        <v>Player 24</v>
      </c>
      <c r="V4" s="179"/>
      <c r="W4" s="179"/>
      <c r="X4" s="134" t="str">
        <f>B27</f>
        <v>Player 23</v>
      </c>
      <c r="Y4" s="109"/>
      <c r="Z4" s="129">
        <f>Z1+AA4/100</f>
        <v>1.02</v>
      </c>
      <c r="AA4" s="130">
        <v>2</v>
      </c>
      <c r="AB4" s="131" t="str">
        <f t="shared" si="2"/>
        <v>A</v>
      </c>
      <c r="AC4" s="131" t="str">
        <f t="shared" si="3"/>
        <v>Player 13</v>
      </c>
      <c r="AD4" s="131" t="str">
        <f t="shared" si="4"/>
        <v>Player 24</v>
      </c>
      <c r="AE4" s="131">
        <f t="shared" si="5"/>
        <v>0</v>
      </c>
      <c r="AF4" s="131">
        <f t="shared" si="6"/>
        <v>0</v>
      </c>
      <c r="AG4" s="132" t="str">
        <f t="shared" si="7"/>
        <v>Player 23</v>
      </c>
    </row>
    <row r="5" spans="1:33" ht="12.75">
      <c r="A5" s="195">
        <f>C5*1000+J5*50+H5+0.9</f>
        <v>3000.9</v>
      </c>
      <c r="B5" s="196" t="str">
        <f>Player!B1</f>
        <v>Currò M.</v>
      </c>
      <c r="C5" s="197">
        <f>3*E5+F5</f>
        <v>3</v>
      </c>
      <c r="D5" s="185">
        <f>SUM(E5:G5)</f>
        <v>3</v>
      </c>
      <c r="E5" s="185">
        <f>SUM(F11+F13+F15)</f>
        <v>0</v>
      </c>
      <c r="F5" s="198">
        <f>SUM(G11+G13+G15)</f>
        <v>3</v>
      </c>
      <c r="G5" s="198">
        <f>SUM(H11+H13+H15)</f>
        <v>0</v>
      </c>
      <c r="H5" s="198">
        <f>SUM(D11+D13+D15)</f>
        <v>0</v>
      </c>
      <c r="I5" s="185">
        <f>SUM(E11+E13+E15)</f>
        <v>0</v>
      </c>
      <c r="J5" s="199">
        <f>H5-I5</f>
        <v>0</v>
      </c>
      <c r="K5" s="200" t="s">
        <v>9</v>
      </c>
      <c r="L5" s="201" t="str">
        <f>IF(SUM(A5:A8)=12003,K5,VLOOKUP(LARGE($A$5:$A$8,1),A5:B8,2,FALSE))</f>
        <v>1A</v>
      </c>
      <c r="N5" s="109"/>
      <c r="O5" s="109"/>
      <c r="P5" s="183">
        <f t="shared" si="0"/>
        <v>3.01</v>
      </c>
      <c r="Q5" s="180">
        <v>3</v>
      </c>
      <c r="R5" s="180">
        <v>1</v>
      </c>
      <c r="S5" s="167" t="s">
        <v>57</v>
      </c>
      <c r="T5" s="176" t="str">
        <f t="shared" si="1"/>
        <v>Currò M.</v>
      </c>
      <c r="U5" s="176" t="str">
        <f t="shared" si="1"/>
        <v>Player 13</v>
      </c>
      <c r="V5" s="180"/>
      <c r="W5" s="180"/>
      <c r="X5" s="177" t="str">
        <f>B25</f>
        <v>Player 11</v>
      </c>
      <c r="Y5" s="133"/>
      <c r="Z5" s="129">
        <f>Z1+AA5/100</f>
        <v>1.03</v>
      </c>
      <c r="AA5" s="130">
        <v>3</v>
      </c>
      <c r="AB5" s="131" t="str">
        <f t="shared" si="2"/>
        <v>C</v>
      </c>
      <c r="AC5" s="131" t="str">
        <f t="shared" si="3"/>
        <v>Cinà</v>
      </c>
      <c r="AD5" s="131" t="str">
        <f t="shared" si="4"/>
        <v>Player 10</v>
      </c>
      <c r="AE5" s="131">
        <f t="shared" si="5"/>
        <v>0</v>
      </c>
      <c r="AF5" s="131">
        <f t="shared" si="6"/>
        <v>0</v>
      </c>
      <c r="AG5" s="132" t="str">
        <f t="shared" si="7"/>
        <v>Durante</v>
      </c>
    </row>
    <row r="6" spans="1:33" ht="13.5" thickBot="1">
      <c r="A6" s="195">
        <f>C6*1000+J6*50+H6+0.8</f>
        <v>3000.8</v>
      </c>
      <c r="B6" s="202" t="str">
        <f>Player!B12</f>
        <v>Player 12</v>
      </c>
      <c r="C6" s="197">
        <f>3*E6+F6</f>
        <v>3</v>
      </c>
      <c r="D6" s="185">
        <f>SUM(E6:G6)</f>
        <v>3</v>
      </c>
      <c r="E6" s="185">
        <f>SUM(H11+F14+F16)</f>
        <v>0</v>
      </c>
      <c r="F6" s="198">
        <f>SUM(G11+G14+G16)</f>
        <v>3</v>
      </c>
      <c r="G6" s="198">
        <f>SUM(F11+H14+H16)</f>
        <v>0</v>
      </c>
      <c r="H6" s="198">
        <f>SUM(E11+D14+D16)</f>
        <v>0</v>
      </c>
      <c r="I6" s="198">
        <f>SUM(D11+E14+E16)</f>
        <v>0</v>
      </c>
      <c r="J6" s="199">
        <f>H6-I6</f>
        <v>0</v>
      </c>
      <c r="K6" s="200" t="s">
        <v>10</v>
      </c>
      <c r="L6" s="201" t="str">
        <f>IF(SUM(A5:A8)=12003,K6,VLOOKUP(LARGE($A$5:$A$8,2),A5:B8,2,FALSE))</f>
        <v>1B</v>
      </c>
      <c r="N6" s="109"/>
      <c r="O6" s="109"/>
      <c r="P6" s="184">
        <f t="shared" si="0"/>
        <v>3.02</v>
      </c>
      <c r="Q6" s="179">
        <v>3</v>
      </c>
      <c r="R6" s="179">
        <v>2</v>
      </c>
      <c r="S6" s="127" t="s">
        <v>57</v>
      </c>
      <c r="T6" s="175" t="str">
        <f t="shared" si="1"/>
        <v>Player 12</v>
      </c>
      <c r="U6" s="175" t="str">
        <f t="shared" si="1"/>
        <v>Player 24</v>
      </c>
      <c r="V6" s="179"/>
      <c r="W6" s="179"/>
      <c r="X6" s="134" t="str">
        <f>B26</f>
        <v>Player 14</v>
      </c>
      <c r="Y6" s="109"/>
      <c r="Z6" s="129">
        <f>Z1+AA6/100</f>
        <v>1.04</v>
      </c>
      <c r="AA6" s="130">
        <v>4</v>
      </c>
      <c r="AB6" s="131" t="str">
        <f t="shared" si="2"/>
        <v>C</v>
      </c>
      <c r="AC6" s="131" t="str">
        <f t="shared" si="3"/>
        <v>Player 15</v>
      </c>
      <c r="AD6" s="131" t="str">
        <f t="shared" si="4"/>
        <v>Player 22</v>
      </c>
      <c r="AE6" s="131">
        <f t="shared" si="5"/>
        <v>0</v>
      </c>
      <c r="AF6" s="131">
        <f t="shared" si="6"/>
        <v>0</v>
      </c>
      <c r="AG6" s="132" t="str">
        <f t="shared" si="7"/>
        <v>Player 21</v>
      </c>
    </row>
    <row r="7" spans="1:33" ht="12.75">
      <c r="A7" s="195">
        <f>C7*1000+J7*50+H7+0.7</f>
        <v>3000.7</v>
      </c>
      <c r="B7" s="202" t="str">
        <f>Player!B13</f>
        <v>Player 13</v>
      </c>
      <c r="C7" s="197">
        <f>3*E7+F7</f>
        <v>3</v>
      </c>
      <c r="D7" s="185">
        <f>SUM(E7:G7)</f>
        <v>3</v>
      </c>
      <c r="E7" s="185">
        <f>SUM(F12+H13+H16)</f>
        <v>0</v>
      </c>
      <c r="F7" s="198">
        <f>SUM(G12+G13+G16)</f>
        <v>3</v>
      </c>
      <c r="G7" s="198">
        <f>SUM(H12+F13+F16)</f>
        <v>0</v>
      </c>
      <c r="H7" s="198">
        <f>SUM(D12+E13+E16)</f>
        <v>0</v>
      </c>
      <c r="I7" s="198">
        <f>SUM(E12+D13+D16)</f>
        <v>0</v>
      </c>
      <c r="J7" s="199">
        <f>H7-I7</f>
        <v>0</v>
      </c>
      <c r="K7" s="200" t="s">
        <v>46</v>
      </c>
      <c r="L7" s="201" t="str">
        <f>IF(SUM(A5:A8)=12003,K7,VLOOKUP(LARGE($A$5:$A$8,3),A5:B8,2,FALSE))</f>
        <v>1C</v>
      </c>
      <c r="N7" s="109"/>
      <c r="O7" s="109"/>
      <c r="P7" s="183">
        <f t="shared" si="0"/>
        <v>5.01</v>
      </c>
      <c r="Q7" s="180">
        <v>5</v>
      </c>
      <c r="R7" s="180">
        <v>1</v>
      </c>
      <c r="S7" s="167" t="s">
        <v>57</v>
      </c>
      <c r="T7" s="176" t="str">
        <f t="shared" si="1"/>
        <v>Currò M.</v>
      </c>
      <c r="U7" s="176" t="str">
        <f t="shared" si="1"/>
        <v>Player 24</v>
      </c>
      <c r="V7" s="180"/>
      <c r="W7" s="180"/>
      <c r="X7" s="177" t="str">
        <f>B27</f>
        <v>Player 23</v>
      </c>
      <c r="Y7" s="109"/>
      <c r="Z7" s="129">
        <f>Z1+AA7/100</f>
        <v>1.05</v>
      </c>
      <c r="AA7" s="130">
        <v>5</v>
      </c>
      <c r="AB7" s="131" t="str">
        <f t="shared" si="2"/>
        <v>E</v>
      </c>
      <c r="AC7" s="131" t="str">
        <f t="shared" si="3"/>
        <v>Fontana</v>
      </c>
      <c r="AD7" s="131" t="str">
        <f t="shared" si="4"/>
        <v>Player 8</v>
      </c>
      <c r="AE7" s="131">
        <f t="shared" si="5"/>
        <v>0</v>
      </c>
      <c r="AF7" s="131">
        <f t="shared" si="6"/>
        <v>0</v>
      </c>
      <c r="AG7" s="132" t="str">
        <f t="shared" si="7"/>
        <v>Gagliano</v>
      </c>
    </row>
    <row r="8" spans="1:33" ht="13.5" thickBot="1">
      <c r="A8" s="195">
        <f>C8*1000+J8*50+H8+0.6</f>
        <v>3000.6</v>
      </c>
      <c r="B8" s="203" t="str">
        <f>Player!B24</f>
        <v>Player 24</v>
      </c>
      <c r="C8" s="204">
        <f>3*E8+F8</f>
        <v>3</v>
      </c>
      <c r="D8" s="205">
        <f>SUM(E8:G8)</f>
        <v>3</v>
      </c>
      <c r="E8" s="205">
        <f>SUM(H12+H14+H15)</f>
        <v>0</v>
      </c>
      <c r="F8" s="205">
        <f>SUM(G12+G14+G15)</f>
        <v>3</v>
      </c>
      <c r="G8" s="206">
        <f>SUM(F12+F14+F15)</f>
        <v>0</v>
      </c>
      <c r="H8" s="206">
        <f>SUM(E12+E14+E15)</f>
        <v>0</v>
      </c>
      <c r="I8" s="206">
        <f>SUM(D12+D14+D15)</f>
        <v>0</v>
      </c>
      <c r="J8" s="207">
        <f>H8-I8</f>
        <v>0</v>
      </c>
      <c r="K8" s="208" t="s">
        <v>78</v>
      </c>
      <c r="L8" s="209" t="str">
        <f>IF(SUM(A5:A8)=12003,K8,VLOOKUP(LARGE($A$5:$A$8,4),A5:B8,2,FALSE))</f>
        <v>1D</v>
      </c>
      <c r="N8" s="109"/>
      <c r="O8" s="109"/>
      <c r="P8" s="184">
        <f t="shared" si="0"/>
        <v>5.02</v>
      </c>
      <c r="Q8" s="179">
        <v>5</v>
      </c>
      <c r="R8" s="179">
        <v>2</v>
      </c>
      <c r="S8" s="127" t="s">
        <v>57</v>
      </c>
      <c r="T8" s="175" t="str">
        <f t="shared" si="1"/>
        <v>Player 12</v>
      </c>
      <c r="U8" s="175" t="str">
        <f t="shared" si="1"/>
        <v>Player 13</v>
      </c>
      <c r="V8" s="179"/>
      <c r="W8" s="179"/>
      <c r="X8" s="134" t="str">
        <f>B26</f>
        <v>Player 14</v>
      </c>
      <c r="Y8" s="109"/>
      <c r="Z8" s="129">
        <f>Z1+AA8/100</f>
        <v>1.06</v>
      </c>
      <c r="AA8" s="130">
        <v>6</v>
      </c>
      <c r="AB8" s="131" t="str">
        <f t="shared" si="2"/>
        <v>E</v>
      </c>
      <c r="AC8" s="131" t="str">
        <f t="shared" si="3"/>
        <v>Player 17</v>
      </c>
      <c r="AD8" s="131" t="str">
        <f t="shared" si="4"/>
        <v>Player 20</v>
      </c>
      <c r="AE8" s="131">
        <f t="shared" si="5"/>
        <v>0</v>
      </c>
      <c r="AF8" s="131">
        <f t="shared" si="6"/>
        <v>0</v>
      </c>
      <c r="AG8" s="132" t="str">
        <f t="shared" si="7"/>
        <v>Player 19</v>
      </c>
    </row>
    <row r="9" spans="1:33" s="136" customFormat="1" ht="12.75">
      <c r="A9" s="210"/>
      <c r="B9" s="211"/>
      <c r="C9" s="212"/>
      <c r="D9" s="212"/>
      <c r="E9" s="212"/>
      <c r="F9" s="213"/>
      <c r="G9" s="213"/>
      <c r="H9" s="214"/>
      <c r="I9" s="212"/>
      <c r="J9" s="212"/>
      <c r="K9" s="215"/>
      <c r="L9" s="216"/>
      <c r="P9" s="137"/>
      <c r="Q9" s="137"/>
      <c r="R9" s="138"/>
      <c r="S9" s="138"/>
      <c r="T9" s="139"/>
      <c r="U9" s="139"/>
      <c r="V9" s="140"/>
      <c r="W9" s="140"/>
      <c r="X9" s="139"/>
      <c r="Z9" s="129">
        <f>Z1+AA9/100</f>
        <v>1.07</v>
      </c>
      <c r="AA9" s="141">
        <v>7</v>
      </c>
      <c r="AB9" s="131" t="str">
        <f t="shared" si="2"/>
        <v>-</v>
      </c>
      <c r="AC9" s="131" t="str">
        <f t="shared" si="3"/>
        <v>-</v>
      </c>
      <c r="AD9" s="131" t="str">
        <f t="shared" si="4"/>
        <v>-</v>
      </c>
      <c r="AE9" s="131" t="str">
        <f t="shared" si="5"/>
        <v>-</v>
      </c>
      <c r="AF9" s="131" t="str">
        <f t="shared" si="6"/>
        <v>-</v>
      </c>
      <c r="AG9" s="132" t="str">
        <f t="shared" si="7"/>
        <v>-</v>
      </c>
    </row>
    <row r="10" spans="1:33" ht="12.75">
      <c r="A10" s="217" t="s">
        <v>124</v>
      </c>
      <c r="B10" s="217" t="s">
        <v>125</v>
      </c>
      <c r="C10" s="233"/>
      <c r="D10" s="287" t="s">
        <v>11</v>
      </c>
      <c r="E10" s="287"/>
      <c r="F10" s="218"/>
      <c r="G10" s="219"/>
      <c r="H10" s="218"/>
      <c r="I10" s="287" t="s">
        <v>42</v>
      </c>
      <c r="J10" s="288"/>
      <c r="K10" s="220"/>
      <c r="L10" s="221"/>
      <c r="N10" s="109"/>
      <c r="O10" s="109"/>
      <c r="R10" s="138"/>
      <c r="S10" s="138"/>
      <c r="T10" s="139"/>
      <c r="U10" s="139"/>
      <c r="V10" s="140"/>
      <c r="W10" s="140"/>
      <c r="X10" s="139"/>
      <c r="Y10" s="109"/>
      <c r="Z10" s="129">
        <f>Z1+AA10/100</f>
        <v>1.08</v>
      </c>
      <c r="AA10" s="130">
        <v>8</v>
      </c>
      <c r="AB10" s="131" t="str">
        <f t="shared" si="2"/>
        <v>-</v>
      </c>
      <c r="AC10" s="131" t="str">
        <f t="shared" si="3"/>
        <v>-</v>
      </c>
      <c r="AD10" s="131" t="str">
        <f t="shared" si="4"/>
        <v>-</v>
      </c>
      <c r="AE10" s="131" t="str">
        <f t="shared" si="5"/>
        <v>-</v>
      </c>
      <c r="AF10" s="131" t="str">
        <f t="shared" si="6"/>
        <v>-</v>
      </c>
      <c r="AG10" s="132" t="str">
        <f t="shared" si="7"/>
        <v>-</v>
      </c>
    </row>
    <row r="11" spans="1:33" ht="12.75">
      <c r="A11" s="222" t="str">
        <f>B5</f>
        <v>Currò M.</v>
      </c>
      <c r="B11" s="222" t="str">
        <f>B6</f>
        <v>Player 12</v>
      </c>
      <c r="C11" s="234"/>
      <c r="D11" s="223">
        <f aca="true" t="shared" si="8" ref="D11:E16">V3</f>
        <v>0</v>
      </c>
      <c r="E11" s="223">
        <f t="shared" si="8"/>
        <v>0</v>
      </c>
      <c r="F11" s="224">
        <f aca="true" t="shared" si="9" ref="F11:F16">IF(D11&gt;E11,1,0)</f>
        <v>0</v>
      </c>
      <c r="G11" s="224">
        <f aca="true" t="shared" si="10" ref="G11:G16">IF(D11=E11,1,0)</f>
        <v>1</v>
      </c>
      <c r="H11" s="224">
        <f aca="true" t="shared" si="11" ref="H11:H16">IF(D11&lt;E11,1,0)</f>
        <v>0</v>
      </c>
      <c r="I11" s="280" t="str">
        <f aca="true" t="shared" si="12" ref="I11:I16">X3</f>
        <v>Manzella</v>
      </c>
      <c r="J11" s="281"/>
      <c r="K11" s="225"/>
      <c r="L11" s="221"/>
      <c r="N11" s="109"/>
      <c r="O11" s="109"/>
      <c r="R11" s="138"/>
      <c r="S11" s="138"/>
      <c r="T11" s="139"/>
      <c r="U11" s="139"/>
      <c r="V11" s="140"/>
      <c r="W11" s="140"/>
      <c r="X11" s="139"/>
      <c r="Y11" s="109"/>
      <c r="Z11" s="129">
        <f>Z1+AA11/100</f>
        <v>1.09</v>
      </c>
      <c r="AA11" s="130">
        <v>9</v>
      </c>
      <c r="AB11" s="131" t="str">
        <f t="shared" si="2"/>
        <v>-</v>
      </c>
      <c r="AC11" s="131" t="str">
        <f t="shared" si="3"/>
        <v>-</v>
      </c>
      <c r="AD11" s="131" t="str">
        <f t="shared" si="4"/>
        <v>-</v>
      </c>
      <c r="AE11" s="131" t="str">
        <f t="shared" si="5"/>
        <v>-</v>
      </c>
      <c r="AF11" s="131" t="str">
        <f t="shared" si="6"/>
        <v>-</v>
      </c>
      <c r="AG11" s="132" t="str">
        <f t="shared" si="7"/>
        <v>-</v>
      </c>
    </row>
    <row r="12" spans="1:33" ht="12.75">
      <c r="A12" s="222" t="str">
        <f>B7</f>
        <v>Player 13</v>
      </c>
      <c r="B12" s="222" t="str">
        <f>B8</f>
        <v>Player 24</v>
      </c>
      <c r="C12" s="234"/>
      <c r="D12" s="197">
        <f t="shared" si="8"/>
        <v>0</v>
      </c>
      <c r="E12" s="197">
        <f t="shared" si="8"/>
        <v>0</v>
      </c>
      <c r="F12" s="224">
        <f t="shared" si="9"/>
        <v>0</v>
      </c>
      <c r="G12" s="224">
        <f t="shared" si="10"/>
        <v>1</v>
      </c>
      <c r="H12" s="224">
        <f t="shared" si="11"/>
        <v>0</v>
      </c>
      <c r="I12" s="280" t="str">
        <f t="shared" si="12"/>
        <v>Player 23</v>
      </c>
      <c r="J12" s="281"/>
      <c r="K12" s="225"/>
      <c r="L12" s="226"/>
      <c r="N12" s="109"/>
      <c r="O12" s="109"/>
      <c r="R12" s="138"/>
      <c r="S12" s="138"/>
      <c r="T12" s="139"/>
      <c r="U12" s="139"/>
      <c r="V12" s="140"/>
      <c r="W12" s="140"/>
      <c r="X12" s="139"/>
      <c r="Y12" s="109"/>
      <c r="Z12" s="129">
        <f>Z1+AA12/100</f>
        <v>1.1</v>
      </c>
      <c r="AA12" s="130">
        <v>10</v>
      </c>
      <c r="AB12" s="131" t="str">
        <f t="shared" si="2"/>
        <v>-</v>
      </c>
      <c r="AC12" s="131" t="str">
        <f t="shared" si="3"/>
        <v>-</v>
      </c>
      <c r="AD12" s="131" t="str">
        <f t="shared" si="4"/>
        <v>-</v>
      </c>
      <c r="AE12" s="131" t="str">
        <f t="shared" si="5"/>
        <v>-</v>
      </c>
      <c r="AF12" s="131" t="str">
        <f t="shared" si="6"/>
        <v>-</v>
      </c>
      <c r="AG12" s="132" t="str">
        <f t="shared" si="7"/>
        <v>-</v>
      </c>
    </row>
    <row r="13" spans="1:33" ht="12.75">
      <c r="A13" s="222" t="str">
        <f>B5</f>
        <v>Currò M.</v>
      </c>
      <c r="B13" s="222" t="str">
        <f>B7</f>
        <v>Player 13</v>
      </c>
      <c r="C13" s="234"/>
      <c r="D13" s="197">
        <f t="shared" si="8"/>
        <v>0</v>
      </c>
      <c r="E13" s="197">
        <f t="shared" si="8"/>
        <v>0</v>
      </c>
      <c r="F13" s="224">
        <f t="shared" si="9"/>
        <v>0</v>
      </c>
      <c r="G13" s="224">
        <f t="shared" si="10"/>
        <v>1</v>
      </c>
      <c r="H13" s="224">
        <f t="shared" si="11"/>
        <v>0</v>
      </c>
      <c r="I13" s="280" t="str">
        <f t="shared" si="12"/>
        <v>Player 11</v>
      </c>
      <c r="J13" s="281"/>
      <c r="K13" s="225"/>
      <c r="L13" s="221"/>
      <c r="N13" s="109"/>
      <c r="O13" s="109"/>
      <c r="R13" s="138"/>
      <c r="S13" s="138"/>
      <c r="T13" s="139"/>
      <c r="U13" s="139"/>
      <c r="V13" s="140"/>
      <c r="W13" s="140"/>
      <c r="X13" s="139"/>
      <c r="Y13" s="109"/>
      <c r="Z13" s="129">
        <f>Z1+AA13/100</f>
        <v>1.11</v>
      </c>
      <c r="AA13" s="141">
        <v>11</v>
      </c>
      <c r="AB13" s="131" t="str">
        <f t="shared" si="2"/>
        <v>-</v>
      </c>
      <c r="AC13" s="131" t="str">
        <f t="shared" si="3"/>
        <v>-</v>
      </c>
      <c r="AD13" s="131" t="str">
        <f t="shared" si="4"/>
        <v>-</v>
      </c>
      <c r="AE13" s="131" t="str">
        <f t="shared" si="5"/>
        <v>-</v>
      </c>
      <c r="AF13" s="131" t="str">
        <f t="shared" si="6"/>
        <v>-</v>
      </c>
      <c r="AG13" s="132" t="str">
        <f t="shared" si="7"/>
        <v>-</v>
      </c>
    </row>
    <row r="14" spans="1:33" ht="13.5" thickBot="1">
      <c r="A14" s="222" t="str">
        <f>B6</f>
        <v>Player 12</v>
      </c>
      <c r="B14" s="222" t="str">
        <f>B8</f>
        <v>Player 24</v>
      </c>
      <c r="C14" s="234"/>
      <c r="D14" s="223">
        <f t="shared" si="8"/>
        <v>0</v>
      </c>
      <c r="E14" s="223">
        <f t="shared" si="8"/>
        <v>0</v>
      </c>
      <c r="F14" s="224">
        <f t="shared" si="9"/>
        <v>0</v>
      </c>
      <c r="G14" s="224">
        <f t="shared" si="10"/>
        <v>1</v>
      </c>
      <c r="H14" s="224">
        <f t="shared" si="11"/>
        <v>0</v>
      </c>
      <c r="I14" s="280" t="str">
        <f t="shared" si="12"/>
        <v>Player 14</v>
      </c>
      <c r="J14" s="281"/>
      <c r="K14" s="225"/>
      <c r="L14" s="221"/>
      <c r="N14" s="109"/>
      <c r="O14" s="109"/>
      <c r="R14" s="138"/>
      <c r="S14" s="138"/>
      <c r="T14" s="139"/>
      <c r="U14" s="139"/>
      <c r="V14" s="140"/>
      <c r="W14" s="140"/>
      <c r="X14" s="139"/>
      <c r="Y14" s="109"/>
      <c r="Z14" s="142">
        <f>Z1+AA14/100</f>
        <v>1.12</v>
      </c>
      <c r="AA14" s="143">
        <v>12</v>
      </c>
      <c r="AB14" s="127" t="str">
        <f t="shared" si="2"/>
        <v>-</v>
      </c>
      <c r="AC14" s="127" t="str">
        <f t="shared" si="3"/>
        <v>-</v>
      </c>
      <c r="AD14" s="127" t="str">
        <f t="shared" si="4"/>
        <v>-</v>
      </c>
      <c r="AE14" s="127" t="str">
        <f t="shared" si="5"/>
        <v>-</v>
      </c>
      <c r="AF14" s="127" t="str">
        <f t="shared" si="6"/>
        <v>-</v>
      </c>
      <c r="AG14" s="144" t="str">
        <f t="shared" si="7"/>
        <v>-</v>
      </c>
    </row>
    <row r="15" spans="1:30" ht="13.5" thickBot="1">
      <c r="A15" s="222" t="str">
        <f>B5</f>
        <v>Currò M.</v>
      </c>
      <c r="B15" s="222" t="str">
        <f>B8</f>
        <v>Player 24</v>
      </c>
      <c r="C15" s="234"/>
      <c r="D15" s="223">
        <f t="shared" si="8"/>
        <v>0</v>
      </c>
      <c r="E15" s="223">
        <f t="shared" si="8"/>
        <v>0</v>
      </c>
      <c r="F15" s="224">
        <f t="shared" si="9"/>
        <v>0</v>
      </c>
      <c r="G15" s="224">
        <f t="shared" si="10"/>
        <v>1</v>
      </c>
      <c r="H15" s="224">
        <f t="shared" si="11"/>
        <v>0</v>
      </c>
      <c r="I15" s="280" t="str">
        <f t="shared" si="12"/>
        <v>Player 23</v>
      </c>
      <c r="J15" s="281"/>
      <c r="K15" s="225"/>
      <c r="L15" s="221"/>
      <c r="N15" s="109"/>
      <c r="O15" s="109"/>
      <c r="R15" s="138"/>
      <c r="S15" s="138"/>
      <c r="T15" s="139"/>
      <c r="U15" s="139"/>
      <c r="V15" s="140"/>
      <c r="W15" s="140"/>
      <c r="X15" s="139"/>
      <c r="Y15" s="109"/>
      <c r="Z15" s="145"/>
      <c r="AC15" s="109"/>
      <c r="AD15" s="109"/>
    </row>
    <row r="16" spans="1:33" s="146" customFormat="1" ht="13.5" thickBot="1">
      <c r="A16" s="222" t="str">
        <f>B6</f>
        <v>Player 12</v>
      </c>
      <c r="B16" s="222" t="str">
        <f>B7</f>
        <v>Player 13</v>
      </c>
      <c r="C16" s="234"/>
      <c r="D16" s="223">
        <f t="shared" si="8"/>
        <v>0</v>
      </c>
      <c r="E16" s="223">
        <f t="shared" si="8"/>
        <v>0</v>
      </c>
      <c r="F16" s="224">
        <f t="shared" si="9"/>
        <v>0</v>
      </c>
      <c r="G16" s="224">
        <f t="shared" si="10"/>
        <v>1</v>
      </c>
      <c r="H16" s="224">
        <f t="shared" si="11"/>
        <v>0</v>
      </c>
      <c r="I16" s="280" t="str">
        <f t="shared" si="12"/>
        <v>Player 14</v>
      </c>
      <c r="J16" s="281"/>
      <c r="K16" s="225"/>
      <c r="L16" s="221"/>
      <c r="M16" s="109"/>
      <c r="N16" s="109"/>
      <c r="O16" s="109"/>
      <c r="P16" s="110"/>
      <c r="Q16" s="106"/>
      <c r="R16" s="138"/>
      <c r="S16" s="138"/>
      <c r="T16" s="139"/>
      <c r="U16" s="139"/>
      <c r="V16" s="140"/>
      <c r="W16" s="140"/>
      <c r="X16" s="139"/>
      <c r="Z16" s="108">
        <v>2</v>
      </c>
      <c r="AA16" s="277" t="s">
        <v>117</v>
      </c>
      <c r="AB16" s="278"/>
      <c r="AC16" s="278"/>
      <c r="AD16" s="278"/>
      <c r="AE16" s="278"/>
      <c r="AF16" s="278"/>
      <c r="AG16" s="279"/>
    </row>
    <row r="17" spans="1:33" ht="13.5" thickBot="1">
      <c r="A17" s="227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9"/>
      <c r="N17" s="109"/>
      <c r="O17" s="109"/>
      <c r="R17" s="138"/>
      <c r="S17" s="138"/>
      <c r="T17" s="139"/>
      <c r="U17" s="139"/>
      <c r="V17" s="147"/>
      <c r="W17" s="140"/>
      <c r="X17" s="139"/>
      <c r="Y17" s="109"/>
      <c r="Z17" s="148" t="s">
        <v>127</v>
      </c>
      <c r="AA17" s="116" t="s">
        <v>118</v>
      </c>
      <c r="AB17" s="116" t="s">
        <v>123</v>
      </c>
      <c r="AC17" s="117" t="s">
        <v>124</v>
      </c>
      <c r="AD17" s="117" t="s">
        <v>125</v>
      </c>
      <c r="AE17" s="118" t="s">
        <v>126</v>
      </c>
      <c r="AF17" s="118"/>
      <c r="AG17" s="116" t="s">
        <v>42</v>
      </c>
    </row>
    <row r="18" spans="1:33" s="152" customFormat="1" ht="12.75">
      <c r="A18" s="109"/>
      <c r="B18" s="109"/>
      <c r="C18" s="109"/>
      <c r="D18" s="109"/>
      <c r="E18" s="109"/>
      <c r="F18" s="109"/>
      <c r="G18" s="110"/>
      <c r="H18" s="110"/>
      <c r="I18" s="109"/>
      <c r="J18" s="109"/>
      <c r="K18" s="109"/>
      <c r="L18" s="109"/>
      <c r="M18" s="109"/>
      <c r="N18" s="109"/>
      <c r="O18" s="109"/>
      <c r="P18" s="110"/>
      <c r="Q18" s="149"/>
      <c r="R18" s="138"/>
      <c r="S18" s="138"/>
      <c r="T18" s="150"/>
      <c r="U18" s="150"/>
      <c r="V18" s="151"/>
      <c r="W18" s="151"/>
      <c r="X18" s="150"/>
      <c r="Z18" s="123">
        <f>Z16+AA18/100</f>
        <v>2.01</v>
      </c>
      <c r="AA18" s="124">
        <v>1</v>
      </c>
      <c r="AB18" s="125" t="str">
        <f aca="true" t="shared" si="13" ref="AB18:AB29">_xlfn.IFERROR(VLOOKUP(Z18,$P:$X,4,FALSE),"-")</f>
        <v>B</v>
      </c>
      <c r="AC18" s="125" t="str">
        <f aca="true" t="shared" si="14" ref="AC18:AC29">_xlfn.IFERROR(VLOOKUP(Z18,$P:$X,5,FALSE),"-")</f>
        <v>Player 14</v>
      </c>
      <c r="AD18" s="119" t="str">
        <f aca="true" t="shared" si="15" ref="AD18:AD29">_xlfn.IFERROR(VLOOKUP(Z18,$P:$X,6,FALSE),"-")</f>
        <v>Player 23</v>
      </c>
      <c r="AE18" s="119">
        <f aca="true" t="shared" si="16" ref="AE18:AE29">_xlfn.IFERROR(VLOOKUP(Z18,$P:$X,7,FALSE),"-")</f>
        <v>0</v>
      </c>
      <c r="AF18" s="119">
        <f aca="true" t="shared" si="17" ref="AF18:AF29">_xlfn.IFERROR(VLOOKUP(Z18,$P:$X,8,FALSE),"-")</f>
        <v>0</v>
      </c>
      <c r="AG18" s="126" t="str">
        <f aca="true" t="shared" si="18" ref="AG18:AG29">_xlfn.IFERROR(VLOOKUP(Z18,$P:$X,9,FALSE),"-")</f>
        <v>Player 24</v>
      </c>
    </row>
    <row r="19" spans="14:33" ht="13.5" thickBot="1">
      <c r="N19" s="109"/>
      <c r="O19" s="109"/>
      <c r="R19" s="153"/>
      <c r="S19" s="153"/>
      <c r="T19" s="153"/>
      <c r="U19" s="153"/>
      <c r="V19" s="153"/>
      <c r="W19" s="153"/>
      <c r="X19" s="153"/>
      <c r="Y19" s="109"/>
      <c r="Z19" s="129">
        <f>Z16+AA19/100</f>
        <v>2.02</v>
      </c>
      <c r="AA19" s="130">
        <v>2</v>
      </c>
      <c r="AB19" s="131" t="str">
        <f t="shared" si="13"/>
        <v>B</v>
      </c>
      <c r="AC19" s="131" t="str">
        <f t="shared" si="14"/>
        <v>Manzella</v>
      </c>
      <c r="AD19" s="131" t="str">
        <f t="shared" si="15"/>
        <v>Player 11</v>
      </c>
      <c r="AE19" s="131">
        <f t="shared" si="16"/>
        <v>0</v>
      </c>
      <c r="AF19" s="131">
        <f t="shared" si="17"/>
        <v>0</v>
      </c>
      <c r="AG19" s="132" t="str">
        <f t="shared" si="18"/>
        <v>Currò M.</v>
      </c>
    </row>
    <row r="20" spans="1:33" ht="13.5" thickBot="1">
      <c r="A20" s="102" t="s">
        <v>12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4"/>
      <c r="M20" s="105"/>
      <c r="N20" s="105"/>
      <c r="O20" s="105"/>
      <c r="P20" s="107"/>
      <c r="Q20" s="107"/>
      <c r="R20" s="271" t="s">
        <v>60</v>
      </c>
      <c r="S20" s="272"/>
      <c r="T20" s="272"/>
      <c r="U20" s="272"/>
      <c r="V20" s="272"/>
      <c r="W20" s="272"/>
      <c r="X20" s="273"/>
      <c r="Y20" s="109"/>
      <c r="Z20" s="129">
        <f>Z16+AA20/100</f>
        <v>2.03</v>
      </c>
      <c r="AA20" s="130">
        <v>3</v>
      </c>
      <c r="AB20" s="131" t="str">
        <f t="shared" si="13"/>
        <v>D</v>
      </c>
      <c r="AC20" s="131" t="str">
        <f t="shared" si="14"/>
        <v>Player 16</v>
      </c>
      <c r="AD20" s="131" t="str">
        <f t="shared" si="15"/>
        <v>Player 21</v>
      </c>
      <c r="AE20" s="131">
        <f t="shared" si="16"/>
        <v>0</v>
      </c>
      <c r="AF20" s="131">
        <f t="shared" si="17"/>
        <v>0</v>
      </c>
      <c r="AG20" s="132" t="str">
        <f t="shared" si="18"/>
        <v>Player 22</v>
      </c>
    </row>
    <row r="21" spans="1:33" ht="13.5" thickBot="1">
      <c r="A21" s="186"/>
      <c r="B21" s="189"/>
      <c r="C21" s="190"/>
      <c r="D21" s="190"/>
      <c r="E21" s="190"/>
      <c r="F21" s="191"/>
      <c r="G21" s="191"/>
      <c r="H21" s="192"/>
      <c r="I21" s="190"/>
      <c r="J21" s="190"/>
      <c r="K21" s="193"/>
      <c r="L21" s="194"/>
      <c r="N21" s="109"/>
      <c r="O21" s="109"/>
      <c r="P21" s="111" t="s">
        <v>127</v>
      </c>
      <c r="Q21" s="111" t="s">
        <v>116</v>
      </c>
      <c r="R21" s="112" t="s">
        <v>41</v>
      </c>
      <c r="S21" s="112" t="s">
        <v>56</v>
      </c>
      <c r="T21" s="113" t="s">
        <v>124</v>
      </c>
      <c r="U21" s="113" t="s">
        <v>125</v>
      </c>
      <c r="V21" s="114" t="s">
        <v>126</v>
      </c>
      <c r="W21" s="114"/>
      <c r="X21" s="112" t="s">
        <v>42</v>
      </c>
      <c r="Y21" s="109"/>
      <c r="Z21" s="129">
        <f>Z16+AA21/100</f>
        <v>2.04</v>
      </c>
      <c r="AA21" s="130">
        <v>4</v>
      </c>
      <c r="AB21" s="131" t="str">
        <f t="shared" si="13"/>
        <v>D</v>
      </c>
      <c r="AC21" s="131" t="str">
        <f t="shared" si="14"/>
        <v>Durante</v>
      </c>
      <c r="AD21" s="131" t="str">
        <f t="shared" si="15"/>
        <v>Player 9</v>
      </c>
      <c r="AE21" s="131">
        <f t="shared" si="16"/>
        <v>0</v>
      </c>
      <c r="AF21" s="131">
        <f t="shared" si="17"/>
        <v>0</v>
      </c>
      <c r="AG21" s="132" t="str">
        <f t="shared" si="18"/>
        <v>Cinà</v>
      </c>
    </row>
    <row r="22" spans="1:33" ht="13.5" thickBot="1">
      <c r="A22" s="187"/>
      <c r="B22" s="188" t="str">
        <f>A20</f>
        <v>GIRONE 2</v>
      </c>
      <c r="C22" s="282" t="s">
        <v>132</v>
      </c>
      <c r="D22" s="283"/>
      <c r="E22" s="283"/>
      <c r="F22" s="283"/>
      <c r="G22" s="283"/>
      <c r="H22" s="283"/>
      <c r="I22" s="283"/>
      <c r="J22" s="284"/>
      <c r="K22" s="285" t="s">
        <v>133</v>
      </c>
      <c r="L22" s="286"/>
      <c r="M22" s="152"/>
      <c r="N22" s="152"/>
      <c r="O22" s="152"/>
      <c r="P22" s="181">
        <f aca="true" t="shared" si="19" ref="P22:P27">Q22+R22/100</f>
        <v>2.02</v>
      </c>
      <c r="Q22" s="178">
        <v>2</v>
      </c>
      <c r="R22" s="178">
        <v>2</v>
      </c>
      <c r="S22" s="119" t="s">
        <v>58</v>
      </c>
      <c r="T22" s="120" t="str">
        <f aca="true" t="shared" si="20" ref="T22:U27">A30</f>
        <v>Manzella</v>
      </c>
      <c r="U22" s="120" t="str">
        <f t="shared" si="20"/>
        <v>Player 11</v>
      </c>
      <c r="V22" s="178"/>
      <c r="W22" s="178"/>
      <c r="X22" s="122" t="str">
        <f>B5</f>
        <v>Currò M.</v>
      </c>
      <c r="Y22" s="109"/>
      <c r="Z22" s="129">
        <f>Z16+AA22/100</f>
        <v>2.05</v>
      </c>
      <c r="AA22" s="130">
        <v>5</v>
      </c>
      <c r="AB22" s="131" t="str">
        <f t="shared" si="13"/>
        <v>F</v>
      </c>
      <c r="AC22" s="131" t="str">
        <f t="shared" si="14"/>
        <v>Player 18</v>
      </c>
      <c r="AD22" s="131" t="str">
        <f t="shared" si="15"/>
        <v>Player 19</v>
      </c>
      <c r="AE22" s="131">
        <f t="shared" si="16"/>
        <v>0</v>
      </c>
      <c r="AF22" s="131">
        <f t="shared" si="17"/>
        <v>0</v>
      </c>
      <c r="AG22" s="132" t="str">
        <f t="shared" si="18"/>
        <v>Player 20</v>
      </c>
    </row>
    <row r="23" spans="1:33" ht="13.5" thickBot="1">
      <c r="A23" s="187"/>
      <c r="B23" s="232" t="s">
        <v>112</v>
      </c>
      <c r="C23" s="239" t="s">
        <v>1</v>
      </c>
      <c r="D23" s="240" t="s">
        <v>2</v>
      </c>
      <c r="E23" s="240" t="s">
        <v>3</v>
      </c>
      <c r="F23" s="241" t="s">
        <v>4</v>
      </c>
      <c r="G23" s="241" t="s">
        <v>5</v>
      </c>
      <c r="H23" s="241" t="s">
        <v>6</v>
      </c>
      <c r="I23" s="240" t="s">
        <v>7</v>
      </c>
      <c r="J23" s="242" t="s">
        <v>8</v>
      </c>
      <c r="K23" s="230" t="s">
        <v>134</v>
      </c>
      <c r="L23" s="231" t="s">
        <v>112</v>
      </c>
      <c r="N23" s="109"/>
      <c r="O23" s="109"/>
      <c r="P23" s="182">
        <f t="shared" si="19"/>
        <v>2.01</v>
      </c>
      <c r="Q23" s="178">
        <v>2</v>
      </c>
      <c r="R23" s="178">
        <v>1</v>
      </c>
      <c r="S23" s="127" t="s">
        <v>58</v>
      </c>
      <c r="T23" s="175" t="str">
        <f t="shared" si="20"/>
        <v>Player 14</v>
      </c>
      <c r="U23" s="175" t="str">
        <f t="shared" si="20"/>
        <v>Player 23</v>
      </c>
      <c r="V23" s="179"/>
      <c r="W23" s="179"/>
      <c r="X23" s="134" t="str">
        <f>B8</f>
        <v>Player 24</v>
      </c>
      <c r="Y23" s="109"/>
      <c r="Z23" s="129">
        <f>Z16+AA23/100</f>
        <v>2.06</v>
      </c>
      <c r="AA23" s="130">
        <v>6</v>
      </c>
      <c r="AB23" s="131" t="str">
        <f t="shared" si="13"/>
        <v>F</v>
      </c>
      <c r="AC23" s="131" t="str">
        <f t="shared" si="14"/>
        <v>Gagliano</v>
      </c>
      <c r="AD23" s="131" t="str">
        <f t="shared" si="15"/>
        <v>Player 7</v>
      </c>
      <c r="AE23" s="131">
        <f t="shared" si="16"/>
        <v>0</v>
      </c>
      <c r="AF23" s="131">
        <f t="shared" si="17"/>
        <v>0</v>
      </c>
      <c r="AG23" s="132" t="str">
        <f t="shared" si="18"/>
        <v>Fontana</v>
      </c>
    </row>
    <row r="24" spans="1:33" ht="13.5" thickBot="1">
      <c r="A24" s="195">
        <f>C24*1000+J24*50+H24+0.9</f>
        <v>3000.9</v>
      </c>
      <c r="B24" s="196" t="str">
        <f>Player!B2</f>
        <v>Manzella</v>
      </c>
      <c r="C24" s="235">
        <f>3*E24+F24</f>
        <v>3</v>
      </c>
      <c r="D24" s="236">
        <f>SUM(E24:G24)</f>
        <v>3</v>
      </c>
      <c r="E24" s="236">
        <f>SUM(F30+F32+F34)</f>
        <v>0</v>
      </c>
      <c r="F24" s="237">
        <f>SUM(G30+G32+G34)</f>
        <v>3</v>
      </c>
      <c r="G24" s="237">
        <f>SUM(H30+H32+H34)</f>
        <v>0</v>
      </c>
      <c r="H24" s="237">
        <f>SUM(D30+D32+D34)</f>
        <v>0</v>
      </c>
      <c r="I24" s="236">
        <f>SUM(E30+E32+E34)</f>
        <v>0</v>
      </c>
      <c r="J24" s="238">
        <f>H24-I24</f>
        <v>0</v>
      </c>
      <c r="K24" s="200" t="s">
        <v>47</v>
      </c>
      <c r="L24" s="201" t="str">
        <f>IF(SUM(A24:A27)=12003,K24,VLOOKUP(LARGE($A$5:$A$8,1),A24:B27,2,FALSE))</f>
        <v>2A</v>
      </c>
      <c r="N24" s="109"/>
      <c r="O24" s="109"/>
      <c r="P24" s="181">
        <f t="shared" si="19"/>
        <v>4.02</v>
      </c>
      <c r="Q24" s="178">
        <v>4</v>
      </c>
      <c r="R24" s="178">
        <v>2</v>
      </c>
      <c r="S24" s="167" t="s">
        <v>58</v>
      </c>
      <c r="T24" s="176" t="str">
        <f t="shared" si="20"/>
        <v>Manzella</v>
      </c>
      <c r="U24" s="176" t="str">
        <f t="shared" si="20"/>
        <v>Player 14</v>
      </c>
      <c r="V24" s="180"/>
      <c r="W24" s="180"/>
      <c r="X24" s="177" t="str">
        <f>B6</f>
        <v>Player 12</v>
      </c>
      <c r="Y24" s="109"/>
      <c r="Z24" s="129">
        <f>Z16+AA24/100</f>
        <v>2.07</v>
      </c>
      <c r="AA24" s="141">
        <v>7</v>
      </c>
      <c r="AB24" s="131" t="str">
        <f t="shared" si="13"/>
        <v>-</v>
      </c>
      <c r="AC24" s="131" t="str">
        <f t="shared" si="14"/>
        <v>-</v>
      </c>
      <c r="AD24" s="131" t="str">
        <f t="shared" si="15"/>
        <v>-</v>
      </c>
      <c r="AE24" s="131" t="str">
        <f t="shared" si="16"/>
        <v>-</v>
      </c>
      <c r="AF24" s="131" t="str">
        <f t="shared" si="17"/>
        <v>-</v>
      </c>
      <c r="AG24" s="132" t="str">
        <f t="shared" si="18"/>
        <v>-</v>
      </c>
    </row>
    <row r="25" spans="1:33" ht="13.5" thickBot="1">
      <c r="A25" s="195">
        <f>C25*1000+J25*50+H25+0.8</f>
        <v>3000.8</v>
      </c>
      <c r="B25" s="202" t="str">
        <f>Player!B11</f>
        <v>Player 11</v>
      </c>
      <c r="C25" s="197">
        <f>3*E25+F25</f>
        <v>3</v>
      </c>
      <c r="D25" s="185">
        <f>SUM(E25:G25)</f>
        <v>3</v>
      </c>
      <c r="E25" s="185">
        <f>SUM(H30+F33+F35)</f>
        <v>0</v>
      </c>
      <c r="F25" s="198">
        <f>SUM(G30+G33+G35)</f>
        <v>3</v>
      </c>
      <c r="G25" s="198">
        <f>SUM(F30+H33+H35)</f>
        <v>0</v>
      </c>
      <c r="H25" s="198">
        <f>SUM(E30+D33+D35)</f>
        <v>0</v>
      </c>
      <c r="I25" s="198">
        <f>SUM(D30+E33+E35)</f>
        <v>0</v>
      </c>
      <c r="J25" s="199">
        <f>H25-I25</f>
        <v>0</v>
      </c>
      <c r="K25" s="200" t="s">
        <v>48</v>
      </c>
      <c r="L25" s="201" t="str">
        <f>IF(SUM(A24:A27)=12003,K25,VLOOKUP(LARGE($A$5:$A$8,2),A24:B27,2,FALSE))</f>
        <v>2B</v>
      </c>
      <c r="N25" s="109"/>
      <c r="O25" s="109"/>
      <c r="P25" s="182">
        <f t="shared" si="19"/>
        <v>4.01</v>
      </c>
      <c r="Q25" s="178">
        <v>4</v>
      </c>
      <c r="R25" s="178">
        <v>1</v>
      </c>
      <c r="S25" s="127" t="s">
        <v>58</v>
      </c>
      <c r="T25" s="175" t="str">
        <f t="shared" si="20"/>
        <v>Player 11</v>
      </c>
      <c r="U25" s="175" t="str">
        <f t="shared" si="20"/>
        <v>Player 23</v>
      </c>
      <c r="V25" s="179"/>
      <c r="W25" s="179"/>
      <c r="X25" s="134" t="str">
        <f>B7</f>
        <v>Player 13</v>
      </c>
      <c r="Y25" s="109"/>
      <c r="Z25" s="129">
        <f>Z16+AA25/100</f>
        <v>2.08</v>
      </c>
      <c r="AA25" s="130">
        <v>8</v>
      </c>
      <c r="AB25" s="131" t="str">
        <f t="shared" si="13"/>
        <v>-</v>
      </c>
      <c r="AC25" s="131" t="str">
        <f t="shared" si="14"/>
        <v>-</v>
      </c>
      <c r="AD25" s="131" t="str">
        <f t="shared" si="15"/>
        <v>-</v>
      </c>
      <c r="AE25" s="131" t="str">
        <f t="shared" si="16"/>
        <v>-</v>
      </c>
      <c r="AF25" s="131" t="str">
        <f t="shared" si="17"/>
        <v>-</v>
      </c>
      <c r="AG25" s="132" t="str">
        <f t="shared" si="18"/>
        <v>-</v>
      </c>
    </row>
    <row r="26" spans="1:33" ht="13.5" thickBot="1">
      <c r="A26" s="195">
        <f>C26*1000+J26*50+H26+0.7</f>
        <v>3000.7</v>
      </c>
      <c r="B26" s="202" t="str">
        <f>Player!B14</f>
        <v>Player 14</v>
      </c>
      <c r="C26" s="197">
        <f>3*E26+F26</f>
        <v>3</v>
      </c>
      <c r="D26" s="185">
        <f>SUM(E26:G26)</f>
        <v>3</v>
      </c>
      <c r="E26" s="185">
        <f>SUM(F31+H32+H35)</f>
        <v>0</v>
      </c>
      <c r="F26" s="198">
        <f>SUM(G31+G32+G35)</f>
        <v>3</v>
      </c>
      <c r="G26" s="198">
        <f>SUM(H31+F32+F35)</f>
        <v>0</v>
      </c>
      <c r="H26" s="198">
        <f>SUM(D31+E32+E35)</f>
        <v>0</v>
      </c>
      <c r="I26" s="198">
        <f>SUM(E31+D32+D35)</f>
        <v>0</v>
      </c>
      <c r="J26" s="199">
        <f>H26-I26</f>
        <v>0</v>
      </c>
      <c r="K26" s="200" t="s">
        <v>49</v>
      </c>
      <c r="L26" s="201" t="str">
        <f>IF(SUM(A24:A27)=12003,K26,VLOOKUP(LARGE($A$5:$A$8,3),A24:B27,2,FALSE))</f>
        <v>2C</v>
      </c>
      <c r="N26" s="109"/>
      <c r="O26" s="109"/>
      <c r="P26" s="181">
        <f t="shared" si="19"/>
        <v>6.02</v>
      </c>
      <c r="Q26" s="178">
        <v>6</v>
      </c>
      <c r="R26" s="178">
        <v>2</v>
      </c>
      <c r="S26" s="167" t="s">
        <v>58</v>
      </c>
      <c r="T26" s="176" t="str">
        <f t="shared" si="20"/>
        <v>Manzella</v>
      </c>
      <c r="U26" s="176" t="str">
        <f t="shared" si="20"/>
        <v>Player 23</v>
      </c>
      <c r="V26" s="180"/>
      <c r="W26" s="180"/>
      <c r="X26" s="177" t="str">
        <f>B8</f>
        <v>Player 24</v>
      </c>
      <c r="Y26" s="109"/>
      <c r="Z26" s="129">
        <f>Z16+AA26/100</f>
        <v>2.09</v>
      </c>
      <c r="AA26" s="130">
        <v>9</v>
      </c>
      <c r="AB26" s="131" t="str">
        <f t="shared" si="13"/>
        <v>-</v>
      </c>
      <c r="AC26" s="131" t="str">
        <f t="shared" si="14"/>
        <v>-</v>
      </c>
      <c r="AD26" s="131" t="str">
        <f t="shared" si="15"/>
        <v>-</v>
      </c>
      <c r="AE26" s="131" t="str">
        <f t="shared" si="16"/>
        <v>-</v>
      </c>
      <c r="AF26" s="131" t="str">
        <f t="shared" si="17"/>
        <v>-</v>
      </c>
      <c r="AG26" s="132" t="str">
        <f t="shared" si="18"/>
        <v>-</v>
      </c>
    </row>
    <row r="27" spans="1:33" ht="13.5" thickBot="1">
      <c r="A27" s="195">
        <f>C27*1000+J27*50+H27+0.6</f>
        <v>3000.6</v>
      </c>
      <c r="B27" s="203" t="str">
        <f>Player!B23</f>
        <v>Player 23</v>
      </c>
      <c r="C27" s="204">
        <f>3*E27+F27</f>
        <v>3</v>
      </c>
      <c r="D27" s="205">
        <f>SUM(E27:G27)</f>
        <v>3</v>
      </c>
      <c r="E27" s="205">
        <f>SUM(H31+H33+H34)</f>
        <v>0</v>
      </c>
      <c r="F27" s="205">
        <f>SUM(G31+G33+G34)</f>
        <v>3</v>
      </c>
      <c r="G27" s="206">
        <f>SUM(F31+F33+F34)</f>
        <v>0</v>
      </c>
      <c r="H27" s="206">
        <f>SUM(E31+E33+E34)</f>
        <v>0</v>
      </c>
      <c r="I27" s="206">
        <f>SUM(D31+D33+D34)</f>
        <v>0</v>
      </c>
      <c r="J27" s="207">
        <f>H27-I27</f>
        <v>0</v>
      </c>
      <c r="K27" s="208" t="s">
        <v>89</v>
      </c>
      <c r="L27" s="209" t="str">
        <f>IF(SUM(A24:A27)=12003,K27,VLOOKUP(LARGE($A$5:$A$8,4),A24:B27,2,FALSE))</f>
        <v>2D</v>
      </c>
      <c r="N27" s="109"/>
      <c r="O27" s="109"/>
      <c r="P27" s="182">
        <f t="shared" si="19"/>
        <v>6.01</v>
      </c>
      <c r="Q27" s="178">
        <v>6</v>
      </c>
      <c r="R27" s="178">
        <v>1</v>
      </c>
      <c r="S27" s="127" t="s">
        <v>58</v>
      </c>
      <c r="T27" s="175" t="str">
        <f t="shared" si="20"/>
        <v>Player 11</v>
      </c>
      <c r="U27" s="175" t="str">
        <f t="shared" si="20"/>
        <v>Player 14</v>
      </c>
      <c r="V27" s="179"/>
      <c r="W27" s="179"/>
      <c r="X27" s="134" t="str">
        <f>B7</f>
        <v>Player 13</v>
      </c>
      <c r="Y27" s="109"/>
      <c r="Z27" s="129">
        <f>Z16+AA27/100</f>
        <v>2.1</v>
      </c>
      <c r="AA27" s="130">
        <v>10</v>
      </c>
      <c r="AB27" s="131" t="str">
        <f t="shared" si="13"/>
        <v>-</v>
      </c>
      <c r="AC27" s="131" t="str">
        <f t="shared" si="14"/>
        <v>-</v>
      </c>
      <c r="AD27" s="131" t="str">
        <f t="shared" si="15"/>
        <v>-</v>
      </c>
      <c r="AE27" s="131" t="str">
        <f t="shared" si="16"/>
        <v>-</v>
      </c>
      <c r="AF27" s="131" t="str">
        <f t="shared" si="17"/>
        <v>-</v>
      </c>
      <c r="AG27" s="132" t="str">
        <f t="shared" si="18"/>
        <v>-</v>
      </c>
    </row>
    <row r="28" spans="1:33" ht="12.75">
      <c r="A28" s="210"/>
      <c r="B28" s="211"/>
      <c r="C28" s="212"/>
      <c r="D28" s="212"/>
      <c r="E28" s="212"/>
      <c r="F28" s="213"/>
      <c r="G28" s="213"/>
      <c r="H28" s="214"/>
      <c r="I28" s="212"/>
      <c r="J28" s="212"/>
      <c r="K28" s="215"/>
      <c r="L28" s="216"/>
      <c r="N28" s="109"/>
      <c r="O28" s="109"/>
      <c r="R28" s="138"/>
      <c r="S28" s="138"/>
      <c r="T28" s="154"/>
      <c r="U28" s="154"/>
      <c r="V28" s="140"/>
      <c r="W28" s="140"/>
      <c r="X28" s="140"/>
      <c r="Y28" s="109"/>
      <c r="Z28" s="129">
        <f>Z16+AA28/100</f>
        <v>2.11</v>
      </c>
      <c r="AA28" s="141">
        <v>11</v>
      </c>
      <c r="AB28" s="131" t="str">
        <f t="shared" si="13"/>
        <v>-</v>
      </c>
      <c r="AC28" s="131" t="str">
        <f t="shared" si="14"/>
        <v>-</v>
      </c>
      <c r="AD28" s="131" t="str">
        <f t="shared" si="15"/>
        <v>-</v>
      </c>
      <c r="AE28" s="131" t="str">
        <f t="shared" si="16"/>
        <v>-</v>
      </c>
      <c r="AF28" s="131" t="str">
        <f t="shared" si="17"/>
        <v>-</v>
      </c>
      <c r="AG28" s="132" t="str">
        <f t="shared" si="18"/>
        <v>-</v>
      </c>
    </row>
    <row r="29" spans="1:33" ht="13.5" thickBot="1">
      <c r="A29" s="217"/>
      <c r="B29" s="217"/>
      <c r="C29" s="233" t="s">
        <v>41</v>
      </c>
      <c r="D29" s="287" t="s">
        <v>11</v>
      </c>
      <c r="E29" s="287"/>
      <c r="F29" s="218"/>
      <c r="G29" s="219"/>
      <c r="H29" s="218"/>
      <c r="I29" s="287" t="s">
        <v>42</v>
      </c>
      <c r="J29" s="288"/>
      <c r="K29" s="220"/>
      <c r="L29" s="221"/>
      <c r="N29" s="109"/>
      <c r="O29" s="109"/>
      <c r="R29" s="150"/>
      <c r="S29" s="150"/>
      <c r="T29" s="155"/>
      <c r="U29" s="155"/>
      <c r="V29" s="150"/>
      <c r="W29" s="150"/>
      <c r="X29" s="150"/>
      <c r="Y29" s="109"/>
      <c r="Z29" s="142">
        <f>Z16+AA29/100</f>
        <v>2.12</v>
      </c>
      <c r="AA29" s="143">
        <v>12</v>
      </c>
      <c r="AB29" s="127" t="str">
        <f t="shared" si="13"/>
        <v>-</v>
      </c>
      <c r="AC29" s="127" t="str">
        <f t="shared" si="14"/>
        <v>-</v>
      </c>
      <c r="AD29" s="127" t="str">
        <f t="shared" si="15"/>
        <v>-</v>
      </c>
      <c r="AE29" s="127" t="str">
        <f t="shared" si="16"/>
        <v>-</v>
      </c>
      <c r="AF29" s="127" t="str">
        <f t="shared" si="17"/>
        <v>-</v>
      </c>
      <c r="AG29" s="144" t="str">
        <f t="shared" si="18"/>
        <v>-</v>
      </c>
    </row>
    <row r="30" spans="1:30" ht="13.5" thickBot="1">
      <c r="A30" s="222" t="str">
        <f>B24</f>
        <v>Manzella</v>
      </c>
      <c r="B30" s="222" t="str">
        <f>B25</f>
        <v>Player 11</v>
      </c>
      <c r="C30" s="234">
        <f aca="true" t="shared" si="21" ref="C30:C35">R22</f>
        <v>2</v>
      </c>
      <c r="D30" s="223">
        <f>V22</f>
        <v>0</v>
      </c>
      <c r="E30" s="223">
        <f>W22</f>
        <v>0</v>
      </c>
      <c r="F30" s="224">
        <f aca="true" t="shared" si="22" ref="F30:F35">IF(D30&gt;E30,1,0)</f>
        <v>0</v>
      </c>
      <c r="G30" s="224">
        <f aca="true" t="shared" si="23" ref="G30:G35">IF(D30=E30,1,0)</f>
        <v>1</v>
      </c>
      <c r="H30" s="224">
        <f aca="true" t="shared" si="24" ref="H30:H35">IF(D30&lt;E30,1,0)</f>
        <v>0</v>
      </c>
      <c r="I30" s="280" t="str">
        <f aca="true" t="shared" si="25" ref="I30:I35">X22</f>
        <v>Currò M.</v>
      </c>
      <c r="J30" s="281"/>
      <c r="K30" s="225"/>
      <c r="L30" s="221"/>
      <c r="N30" s="109"/>
      <c r="O30" s="109"/>
      <c r="R30" s="153"/>
      <c r="S30" s="153"/>
      <c r="T30" s="153"/>
      <c r="U30" s="153"/>
      <c r="V30" s="153"/>
      <c r="W30" s="153"/>
      <c r="X30" s="153"/>
      <c r="Y30" s="109"/>
      <c r="Z30" s="145"/>
      <c r="AC30" s="109"/>
      <c r="AD30" s="109"/>
    </row>
    <row r="31" spans="1:33" s="105" customFormat="1" ht="13.5" thickBot="1">
      <c r="A31" s="222" t="str">
        <f>B26</f>
        <v>Player 14</v>
      </c>
      <c r="B31" s="222" t="str">
        <f>B27</f>
        <v>Player 23</v>
      </c>
      <c r="C31" s="234">
        <f t="shared" si="21"/>
        <v>1</v>
      </c>
      <c r="D31" s="197">
        <f>V23</f>
        <v>0</v>
      </c>
      <c r="E31" s="197">
        <f>W23</f>
        <v>0</v>
      </c>
      <c r="F31" s="224">
        <f t="shared" si="22"/>
        <v>0</v>
      </c>
      <c r="G31" s="224">
        <f t="shared" si="23"/>
        <v>1</v>
      </c>
      <c r="H31" s="224">
        <f t="shared" si="24"/>
        <v>0</v>
      </c>
      <c r="I31" s="280" t="str">
        <f t="shared" si="25"/>
        <v>Player 24</v>
      </c>
      <c r="J31" s="281"/>
      <c r="K31" s="225"/>
      <c r="L31" s="226"/>
      <c r="M31" s="109"/>
      <c r="N31" s="109"/>
      <c r="O31" s="109"/>
      <c r="P31" s="110"/>
      <c r="Q31" s="106"/>
      <c r="R31" s="156"/>
      <c r="S31" s="156"/>
      <c r="T31" s="157"/>
      <c r="U31" s="157"/>
      <c r="V31" s="140"/>
      <c r="W31" s="140"/>
      <c r="X31" s="156"/>
      <c r="Z31" s="108">
        <v>3</v>
      </c>
      <c r="AA31" s="277" t="s">
        <v>117</v>
      </c>
      <c r="AB31" s="278"/>
      <c r="AC31" s="278"/>
      <c r="AD31" s="278"/>
      <c r="AE31" s="278"/>
      <c r="AF31" s="278"/>
      <c r="AG31" s="279"/>
    </row>
    <row r="32" spans="1:33" ht="13.5" thickBot="1">
      <c r="A32" s="222" t="str">
        <f>B24</f>
        <v>Manzella</v>
      </c>
      <c r="B32" s="222" t="str">
        <f>B26</f>
        <v>Player 14</v>
      </c>
      <c r="C32" s="234">
        <f t="shared" si="21"/>
        <v>2</v>
      </c>
      <c r="D32" s="197">
        <f>V27</f>
        <v>0</v>
      </c>
      <c r="E32" s="197">
        <f>W27</f>
        <v>0</v>
      </c>
      <c r="F32" s="224">
        <f t="shared" si="22"/>
        <v>0</v>
      </c>
      <c r="G32" s="224">
        <f t="shared" si="23"/>
        <v>1</v>
      </c>
      <c r="H32" s="224">
        <f t="shared" si="24"/>
        <v>0</v>
      </c>
      <c r="I32" s="280" t="str">
        <f t="shared" si="25"/>
        <v>Player 12</v>
      </c>
      <c r="J32" s="281"/>
      <c r="K32" s="225"/>
      <c r="L32" s="221"/>
      <c r="N32" s="109"/>
      <c r="O32" s="109"/>
      <c r="R32" s="138"/>
      <c r="S32" s="138"/>
      <c r="T32" s="154"/>
      <c r="U32" s="154"/>
      <c r="V32" s="140"/>
      <c r="W32" s="140"/>
      <c r="X32" s="140"/>
      <c r="Y32" s="109"/>
      <c r="Z32" s="148" t="s">
        <v>127</v>
      </c>
      <c r="AA32" s="116" t="s">
        <v>118</v>
      </c>
      <c r="AB32" s="116" t="s">
        <v>123</v>
      </c>
      <c r="AC32" s="117" t="s">
        <v>124</v>
      </c>
      <c r="AD32" s="117" t="s">
        <v>125</v>
      </c>
      <c r="AE32" s="118" t="s">
        <v>126</v>
      </c>
      <c r="AF32" s="118"/>
      <c r="AG32" s="116" t="s">
        <v>42</v>
      </c>
    </row>
    <row r="33" spans="1:33" s="152" customFormat="1" ht="12.75">
      <c r="A33" s="222" t="str">
        <f>B25</f>
        <v>Player 11</v>
      </c>
      <c r="B33" s="222" t="str">
        <f>B27</f>
        <v>Player 23</v>
      </c>
      <c r="C33" s="234">
        <f t="shared" si="21"/>
        <v>1</v>
      </c>
      <c r="D33" s="223">
        <f>V28</f>
        <v>0</v>
      </c>
      <c r="E33" s="223">
        <f>W28</f>
        <v>0</v>
      </c>
      <c r="F33" s="224">
        <f t="shared" si="22"/>
        <v>0</v>
      </c>
      <c r="G33" s="224">
        <f t="shared" si="23"/>
        <v>1</v>
      </c>
      <c r="H33" s="224">
        <f t="shared" si="24"/>
        <v>0</v>
      </c>
      <c r="I33" s="280" t="str">
        <f t="shared" si="25"/>
        <v>Player 13</v>
      </c>
      <c r="J33" s="281"/>
      <c r="K33" s="225"/>
      <c r="L33" s="221"/>
      <c r="M33" s="109"/>
      <c r="N33" s="109"/>
      <c r="O33" s="109"/>
      <c r="P33" s="110"/>
      <c r="Q33" s="149"/>
      <c r="R33" s="138"/>
      <c r="S33" s="138"/>
      <c r="T33" s="154"/>
      <c r="U33" s="154"/>
      <c r="V33" s="140"/>
      <c r="W33" s="140"/>
      <c r="X33" s="140"/>
      <c r="Z33" s="123">
        <f>Z31+AA33/100</f>
        <v>3.01</v>
      </c>
      <c r="AA33" s="124">
        <v>1</v>
      </c>
      <c r="AB33" s="125" t="str">
        <f aca="true" t="shared" si="26" ref="AB33:AB44">_xlfn.IFERROR(VLOOKUP(Z33,$P:$X,4,FALSE),"-")</f>
        <v>A</v>
      </c>
      <c r="AC33" s="125" t="str">
        <f aca="true" t="shared" si="27" ref="AC33:AC44">_xlfn.IFERROR(VLOOKUP(Z33,$P:$X,5,FALSE),"-")</f>
        <v>Currò M.</v>
      </c>
      <c r="AD33" s="119" t="str">
        <f aca="true" t="shared" si="28" ref="AD33:AD44">_xlfn.IFERROR(VLOOKUP(Z33,$P:$X,6,FALSE),"-")</f>
        <v>Player 13</v>
      </c>
      <c r="AE33" s="119">
        <f aca="true" t="shared" si="29" ref="AE33:AE44">_xlfn.IFERROR(VLOOKUP(Z33,$P:$X,7,FALSE),"-")</f>
        <v>0</v>
      </c>
      <c r="AF33" s="119">
        <f aca="true" t="shared" si="30" ref="AF33:AF44">_xlfn.IFERROR(VLOOKUP(Z33,$P:$X,8,FALSE),"-")</f>
        <v>0</v>
      </c>
      <c r="AG33" s="126" t="str">
        <f aca="true" t="shared" si="31" ref="AG33:AG44">_xlfn.IFERROR(VLOOKUP(Z33,$P:$X,9,FALSE),"-")</f>
        <v>Player 11</v>
      </c>
    </row>
    <row r="34" spans="1:33" ht="12.75">
      <c r="A34" s="222" t="str">
        <f>B24</f>
        <v>Manzella</v>
      </c>
      <c r="B34" s="222" t="str">
        <f>B27</f>
        <v>Player 23</v>
      </c>
      <c r="C34" s="234">
        <f t="shared" si="21"/>
        <v>2</v>
      </c>
      <c r="D34" s="223">
        <f>V32</f>
        <v>0</v>
      </c>
      <c r="E34" s="223">
        <f>W32</f>
        <v>0</v>
      </c>
      <c r="F34" s="224">
        <f t="shared" si="22"/>
        <v>0</v>
      </c>
      <c r="G34" s="224">
        <f t="shared" si="23"/>
        <v>1</v>
      </c>
      <c r="H34" s="224">
        <f t="shared" si="24"/>
        <v>0</v>
      </c>
      <c r="I34" s="280" t="str">
        <f t="shared" si="25"/>
        <v>Player 24</v>
      </c>
      <c r="J34" s="281"/>
      <c r="K34" s="225"/>
      <c r="L34" s="221"/>
      <c r="N34" s="109"/>
      <c r="O34" s="109"/>
      <c r="R34" s="138"/>
      <c r="S34" s="138"/>
      <c r="T34" s="139"/>
      <c r="U34" s="139"/>
      <c r="V34" s="140"/>
      <c r="W34" s="140"/>
      <c r="X34" s="139"/>
      <c r="Y34" s="109"/>
      <c r="Z34" s="129">
        <f>Z31+AA34/100</f>
        <v>3.02</v>
      </c>
      <c r="AA34" s="130">
        <v>2</v>
      </c>
      <c r="AB34" s="131" t="str">
        <f t="shared" si="26"/>
        <v>A</v>
      </c>
      <c r="AC34" s="131" t="str">
        <f t="shared" si="27"/>
        <v>Player 12</v>
      </c>
      <c r="AD34" s="131" t="str">
        <f t="shared" si="28"/>
        <v>Player 24</v>
      </c>
      <c r="AE34" s="131">
        <f t="shared" si="29"/>
        <v>0</v>
      </c>
      <c r="AF34" s="131">
        <f t="shared" si="30"/>
        <v>0</v>
      </c>
      <c r="AG34" s="132" t="str">
        <f t="shared" si="31"/>
        <v>Player 14</v>
      </c>
    </row>
    <row r="35" spans="1:33" ht="12.75">
      <c r="A35" s="222" t="str">
        <f>B25</f>
        <v>Player 11</v>
      </c>
      <c r="B35" s="222" t="str">
        <f>B26</f>
        <v>Player 14</v>
      </c>
      <c r="C35" s="234">
        <f t="shared" si="21"/>
        <v>1</v>
      </c>
      <c r="D35" s="223">
        <f>V33</f>
        <v>0</v>
      </c>
      <c r="E35" s="223">
        <f>W33</f>
        <v>0</v>
      </c>
      <c r="F35" s="224">
        <f t="shared" si="22"/>
        <v>0</v>
      </c>
      <c r="G35" s="224">
        <f t="shared" si="23"/>
        <v>1</v>
      </c>
      <c r="H35" s="224">
        <f t="shared" si="24"/>
        <v>0</v>
      </c>
      <c r="I35" s="280" t="str">
        <f t="shared" si="25"/>
        <v>Player 13</v>
      </c>
      <c r="J35" s="281"/>
      <c r="K35" s="225"/>
      <c r="L35" s="221"/>
      <c r="N35" s="109"/>
      <c r="O35" s="109"/>
      <c r="R35" s="138"/>
      <c r="S35" s="138"/>
      <c r="T35" s="139"/>
      <c r="U35" s="139"/>
      <c r="V35" s="147"/>
      <c r="W35" s="140"/>
      <c r="X35" s="139"/>
      <c r="Y35" s="109"/>
      <c r="Z35" s="129">
        <f>Z31+AA35/100</f>
        <v>3.03</v>
      </c>
      <c r="AA35" s="130">
        <v>3</v>
      </c>
      <c r="AB35" s="131" t="str">
        <f t="shared" si="26"/>
        <v>C</v>
      </c>
      <c r="AC35" s="131" t="str">
        <f t="shared" si="27"/>
        <v>Cinà</v>
      </c>
      <c r="AD35" s="131" t="str">
        <f t="shared" si="28"/>
        <v>Player 15</v>
      </c>
      <c r="AE35" s="131">
        <f t="shared" si="29"/>
        <v>0</v>
      </c>
      <c r="AF35" s="131">
        <f t="shared" si="30"/>
        <v>0</v>
      </c>
      <c r="AG35" s="132" t="str">
        <f t="shared" si="31"/>
        <v>Player 9</v>
      </c>
    </row>
    <row r="36" spans="1:33" ht="13.5" thickBot="1">
      <c r="A36" s="227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9"/>
      <c r="N36" s="109"/>
      <c r="O36" s="109"/>
      <c r="R36" s="138"/>
      <c r="S36" s="138"/>
      <c r="T36" s="150"/>
      <c r="U36" s="150"/>
      <c r="V36" s="151"/>
      <c r="W36" s="151"/>
      <c r="X36" s="150"/>
      <c r="Y36" s="109"/>
      <c r="Z36" s="129">
        <f>Z31+AA36/100</f>
        <v>3.04</v>
      </c>
      <c r="AA36" s="130">
        <v>4</v>
      </c>
      <c r="AB36" s="131" t="str">
        <f t="shared" si="26"/>
        <v>C</v>
      </c>
      <c r="AC36" s="131" t="str">
        <f t="shared" si="27"/>
        <v>Player 10</v>
      </c>
      <c r="AD36" s="131" t="str">
        <f t="shared" si="28"/>
        <v>Player 22</v>
      </c>
      <c r="AE36" s="131">
        <f t="shared" si="29"/>
        <v>0</v>
      </c>
      <c r="AF36" s="131">
        <f t="shared" si="30"/>
        <v>0</v>
      </c>
      <c r="AG36" s="132" t="str">
        <f t="shared" si="31"/>
        <v>Player 16</v>
      </c>
    </row>
    <row r="37" spans="14:33" ht="12.75">
      <c r="N37" s="109"/>
      <c r="O37" s="109"/>
      <c r="R37" s="158"/>
      <c r="S37" s="158"/>
      <c r="T37" s="158"/>
      <c r="U37" s="158"/>
      <c r="V37" s="158"/>
      <c r="W37" s="158"/>
      <c r="X37" s="158"/>
      <c r="Y37" s="109"/>
      <c r="Z37" s="129">
        <f>Z31+AA37/100</f>
        <v>3.05</v>
      </c>
      <c r="AA37" s="130">
        <v>5</v>
      </c>
      <c r="AB37" s="131" t="str">
        <f t="shared" si="26"/>
        <v>E</v>
      </c>
      <c r="AC37" s="131" t="str">
        <f t="shared" si="27"/>
        <v>Fontana</v>
      </c>
      <c r="AD37" s="131" t="str">
        <f t="shared" si="28"/>
        <v>Player 17</v>
      </c>
      <c r="AE37" s="131">
        <f t="shared" si="29"/>
        <v>0</v>
      </c>
      <c r="AF37" s="131">
        <f t="shared" si="30"/>
        <v>0</v>
      </c>
      <c r="AG37" s="132" t="str">
        <f t="shared" si="31"/>
        <v>Player 7</v>
      </c>
    </row>
    <row r="38" spans="14:33" ht="13.5" thickBot="1">
      <c r="N38" s="109"/>
      <c r="O38" s="109"/>
      <c r="R38" s="156"/>
      <c r="S38" s="156"/>
      <c r="T38" s="159"/>
      <c r="U38" s="159"/>
      <c r="V38" s="140"/>
      <c r="W38" s="140"/>
      <c r="X38" s="159"/>
      <c r="Y38" s="109"/>
      <c r="Z38" s="129">
        <f>Z31+AA38/100</f>
        <v>3.06</v>
      </c>
      <c r="AA38" s="130">
        <v>6</v>
      </c>
      <c r="AB38" s="131" t="str">
        <f t="shared" si="26"/>
        <v>E</v>
      </c>
      <c r="AC38" s="131" t="str">
        <f t="shared" si="27"/>
        <v>Player 8</v>
      </c>
      <c r="AD38" s="131" t="str">
        <f t="shared" si="28"/>
        <v>Player 20</v>
      </c>
      <c r="AE38" s="131">
        <f t="shared" si="29"/>
        <v>0</v>
      </c>
      <c r="AF38" s="131">
        <f t="shared" si="30"/>
        <v>0</v>
      </c>
      <c r="AG38" s="132" t="str">
        <f t="shared" si="31"/>
        <v>Player 18</v>
      </c>
    </row>
    <row r="39" spans="1:33" ht="13.5" thickBot="1">
      <c r="A39" s="102" t="s">
        <v>13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4"/>
      <c r="M39" s="105"/>
      <c r="N39" s="105"/>
      <c r="O39" s="105"/>
      <c r="P39" s="107"/>
      <c r="Q39" s="107"/>
      <c r="R39" s="271" t="s">
        <v>60</v>
      </c>
      <c r="S39" s="272"/>
      <c r="T39" s="272"/>
      <c r="U39" s="272"/>
      <c r="V39" s="272"/>
      <c r="W39" s="272"/>
      <c r="X39" s="273"/>
      <c r="Y39" s="109"/>
      <c r="Z39" s="129">
        <f>Z31+AA39/100</f>
        <v>3.07</v>
      </c>
      <c r="AA39" s="141">
        <v>7</v>
      </c>
      <c r="AB39" s="131" t="str">
        <f t="shared" si="26"/>
        <v>-</v>
      </c>
      <c r="AC39" s="131" t="str">
        <f t="shared" si="27"/>
        <v>-</v>
      </c>
      <c r="AD39" s="131" t="str">
        <f t="shared" si="28"/>
        <v>-</v>
      </c>
      <c r="AE39" s="131" t="str">
        <f t="shared" si="29"/>
        <v>-</v>
      </c>
      <c r="AF39" s="131" t="str">
        <f t="shared" si="30"/>
        <v>-</v>
      </c>
      <c r="AG39" s="132" t="str">
        <f t="shared" si="31"/>
        <v>-</v>
      </c>
    </row>
    <row r="40" spans="1:33" ht="13.5" thickBot="1">
      <c r="A40" s="186"/>
      <c r="B40" s="189"/>
      <c r="C40" s="190"/>
      <c r="D40" s="190"/>
      <c r="E40" s="190"/>
      <c r="F40" s="191"/>
      <c r="G40" s="191"/>
      <c r="H40" s="192"/>
      <c r="I40" s="190"/>
      <c r="J40" s="190"/>
      <c r="K40" s="193"/>
      <c r="L40" s="194"/>
      <c r="N40" s="109"/>
      <c r="O40" s="109"/>
      <c r="P40" s="111" t="s">
        <v>127</v>
      </c>
      <c r="Q40" s="111" t="s">
        <v>116</v>
      </c>
      <c r="R40" s="112" t="s">
        <v>41</v>
      </c>
      <c r="S40" s="112" t="s">
        <v>56</v>
      </c>
      <c r="T40" s="113"/>
      <c r="U40" s="113"/>
      <c r="V40" s="114"/>
      <c r="W40" s="114"/>
      <c r="X40" s="112" t="s">
        <v>42</v>
      </c>
      <c r="Y40" s="109"/>
      <c r="Z40" s="129">
        <f>Z31+AA40/100</f>
        <v>3.08</v>
      </c>
      <c r="AA40" s="130">
        <v>8</v>
      </c>
      <c r="AB40" s="131" t="str">
        <f t="shared" si="26"/>
        <v>-</v>
      </c>
      <c r="AC40" s="131" t="str">
        <f t="shared" si="27"/>
        <v>-</v>
      </c>
      <c r="AD40" s="131" t="str">
        <f t="shared" si="28"/>
        <v>-</v>
      </c>
      <c r="AE40" s="131" t="str">
        <f t="shared" si="29"/>
        <v>-</v>
      </c>
      <c r="AF40" s="131" t="str">
        <f t="shared" si="30"/>
        <v>-</v>
      </c>
      <c r="AG40" s="132" t="str">
        <f t="shared" si="31"/>
        <v>-</v>
      </c>
    </row>
    <row r="41" spans="1:33" ht="13.5" thickBot="1">
      <c r="A41" s="187"/>
      <c r="B41" s="188" t="str">
        <f>A39</f>
        <v>GIRONE 3</v>
      </c>
      <c r="C41" s="282" t="s">
        <v>132</v>
      </c>
      <c r="D41" s="283"/>
      <c r="E41" s="283"/>
      <c r="F41" s="283"/>
      <c r="G41" s="283"/>
      <c r="H41" s="283"/>
      <c r="I41" s="283"/>
      <c r="J41" s="284"/>
      <c r="K41" s="285" t="s">
        <v>133</v>
      </c>
      <c r="L41" s="286"/>
      <c r="M41" s="152"/>
      <c r="N41" s="152"/>
      <c r="O41" s="152"/>
      <c r="P41" s="181">
        <f aca="true" t="shared" si="32" ref="P41:P46">Q41+R41/100</f>
        <v>1.03</v>
      </c>
      <c r="Q41" s="178">
        <v>1</v>
      </c>
      <c r="R41" s="178">
        <v>3</v>
      </c>
      <c r="S41" s="119" t="s">
        <v>59</v>
      </c>
      <c r="T41" s="120" t="str">
        <f aca="true" t="shared" si="33" ref="T41:U46">A49</f>
        <v>Cinà</v>
      </c>
      <c r="U41" s="120" t="str">
        <f t="shared" si="33"/>
        <v>Player 10</v>
      </c>
      <c r="V41" s="178"/>
      <c r="W41" s="178"/>
      <c r="X41" s="122" t="str">
        <f>B62</f>
        <v>Durante</v>
      </c>
      <c r="Y41" s="109"/>
      <c r="Z41" s="129">
        <f>Z31+AA41/100</f>
        <v>3.09</v>
      </c>
      <c r="AA41" s="130">
        <v>9</v>
      </c>
      <c r="AB41" s="131" t="str">
        <f t="shared" si="26"/>
        <v>-</v>
      </c>
      <c r="AC41" s="131" t="str">
        <f t="shared" si="27"/>
        <v>-</v>
      </c>
      <c r="AD41" s="131" t="str">
        <f t="shared" si="28"/>
        <v>-</v>
      </c>
      <c r="AE41" s="131" t="str">
        <f t="shared" si="29"/>
        <v>-</v>
      </c>
      <c r="AF41" s="131" t="str">
        <f t="shared" si="30"/>
        <v>-</v>
      </c>
      <c r="AG41" s="132" t="str">
        <f t="shared" si="31"/>
        <v>-</v>
      </c>
    </row>
    <row r="42" spans="1:33" ht="13.5" thickBot="1">
      <c r="A42" s="187"/>
      <c r="B42" s="232" t="s">
        <v>112</v>
      </c>
      <c r="C42" s="239" t="s">
        <v>1</v>
      </c>
      <c r="D42" s="240" t="s">
        <v>2</v>
      </c>
      <c r="E42" s="240" t="s">
        <v>3</v>
      </c>
      <c r="F42" s="241" t="s">
        <v>4</v>
      </c>
      <c r="G42" s="241" t="s">
        <v>5</v>
      </c>
      <c r="H42" s="241" t="s">
        <v>6</v>
      </c>
      <c r="I42" s="240" t="s">
        <v>7</v>
      </c>
      <c r="J42" s="242" t="s">
        <v>8</v>
      </c>
      <c r="K42" s="230" t="s">
        <v>134</v>
      </c>
      <c r="L42" s="231" t="s">
        <v>112</v>
      </c>
      <c r="N42" s="109"/>
      <c r="O42" s="109"/>
      <c r="P42" s="182">
        <f t="shared" si="32"/>
        <v>1.04</v>
      </c>
      <c r="Q42" s="178">
        <v>1</v>
      </c>
      <c r="R42" s="178">
        <v>4</v>
      </c>
      <c r="S42" s="127" t="s">
        <v>59</v>
      </c>
      <c r="T42" s="175" t="str">
        <f t="shared" si="33"/>
        <v>Player 15</v>
      </c>
      <c r="U42" s="175" t="str">
        <f t="shared" si="33"/>
        <v>Player 22</v>
      </c>
      <c r="V42" s="179"/>
      <c r="W42" s="179"/>
      <c r="X42" s="134" t="str">
        <f>B65</f>
        <v>Player 21</v>
      </c>
      <c r="Y42" s="109"/>
      <c r="Z42" s="129">
        <f>Z31+AA42/100</f>
        <v>3.1</v>
      </c>
      <c r="AA42" s="130">
        <v>10</v>
      </c>
      <c r="AB42" s="131" t="str">
        <f t="shared" si="26"/>
        <v>-</v>
      </c>
      <c r="AC42" s="131" t="str">
        <f t="shared" si="27"/>
        <v>-</v>
      </c>
      <c r="AD42" s="131" t="str">
        <f t="shared" si="28"/>
        <v>-</v>
      </c>
      <c r="AE42" s="131" t="str">
        <f t="shared" si="29"/>
        <v>-</v>
      </c>
      <c r="AF42" s="131" t="str">
        <f t="shared" si="30"/>
        <v>-</v>
      </c>
      <c r="AG42" s="132" t="str">
        <f t="shared" si="31"/>
        <v>-</v>
      </c>
    </row>
    <row r="43" spans="1:33" ht="13.5" thickBot="1">
      <c r="A43" s="195">
        <f>C43*1000+J43*50+H43+0.9</f>
        <v>3000.9</v>
      </c>
      <c r="B43" s="196" t="str">
        <f>Player!B3</f>
        <v>Cinà</v>
      </c>
      <c r="C43" s="235">
        <f>3*E43+F43</f>
        <v>3</v>
      </c>
      <c r="D43" s="236">
        <f>SUM(E43:G43)</f>
        <v>3</v>
      </c>
      <c r="E43" s="236">
        <f>SUM(F49+F51+F53)</f>
        <v>0</v>
      </c>
      <c r="F43" s="237">
        <f>SUM(G49+G51+G53)</f>
        <v>3</v>
      </c>
      <c r="G43" s="237">
        <f>SUM(H49+H51+H53)</f>
        <v>0</v>
      </c>
      <c r="H43" s="237">
        <f>SUM(D49+D51+D53)</f>
        <v>0</v>
      </c>
      <c r="I43" s="236">
        <f>SUM(E49+E51+E53)</f>
        <v>0</v>
      </c>
      <c r="J43" s="238">
        <f>H43-I43</f>
        <v>0</v>
      </c>
      <c r="K43" s="200" t="s">
        <v>50</v>
      </c>
      <c r="L43" s="201" t="str">
        <f>IF(SUM(A43:A46)=12003,K43,VLOOKUP(LARGE($A$5:$A$8,1),A43:B46,2,FALSE))</f>
        <v>3A</v>
      </c>
      <c r="N43" s="109"/>
      <c r="O43" s="109"/>
      <c r="P43" s="181">
        <f t="shared" si="32"/>
        <v>3.03</v>
      </c>
      <c r="Q43" s="178">
        <v>3</v>
      </c>
      <c r="R43" s="178">
        <v>3</v>
      </c>
      <c r="S43" s="167" t="s">
        <v>59</v>
      </c>
      <c r="T43" s="176" t="str">
        <f t="shared" si="33"/>
        <v>Cinà</v>
      </c>
      <c r="U43" s="176" t="str">
        <f t="shared" si="33"/>
        <v>Player 15</v>
      </c>
      <c r="V43" s="180"/>
      <c r="W43" s="180"/>
      <c r="X43" s="177" t="str">
        <f>B63</f>
        <v>Player 9</v>
      </c>
      <c r="Y43" s="109"/>
      <c r="Z43" s="129">
        <f>Z31+AA43/100</f>
        <v>3.11</v>
      </c>
      <c r="AA43" s="141">
        <v>11</v>
      </c>
      <c r="AB43" s="131" t="str">
        <f t="shared" si="26"/>
        <v>-</v>
      </c>
      <c r="AC43" s="131" t="str">
        <f t="shared" si="27"/>
        <v>-</v>
      </c>
      <c r="AD43" s="131" t="str">
        <f t="shared" si="28"/>
        <v>-</v>
      </c>
      <c r="AE43" s="131" t="str">
        <f t="shared" si="29"/>
        <v>-</v>
      </c>
      <c r="AF43" s="131" t="str">
        <f t="shared" si="30"/>
        <v>-</v>
      </c>
      <c r="AG43" s="132" t="str">
        <f t="shared" si="31"/>
        <v>-</v>
      </c>
    </row>
    <row r="44" spans="1:33" ht="13.5" thickBot="1">
      <c r="A44" s="195">
        <f>C44*1000+J44*50+H44+0.8</f>
        <v>3000.8</v>
      </c>
      <c r="B44" s="202" t="str">
        <f>Player!B10</f>
        <v>Player 10</v>
      </c>
      <c r="C44" s="197">
        <f>3*E44+F44</f>
        <v>3</v>
      </c>
      <c r="D44" s="185">
        <f>SUM(E44:G44)</f>
        <v>3</v>
      </c>
      <c r="E44" s="185">
        <f>SUM(H49+F52+F54)</f>
        <v>0</v>
      </c>
      <c r="F44" s="198">
        <f>SUM(G49+G52+G54)</f>
        <v>3</v>
      </c>
      <c r="G44" s="198">
        <f>SUM(F49+H52+H54)</f>
        <v>0</v>
      </c>
      <c r="H44" s="198">
        <f>SUM(E49+D52+D54)</f>
        <v>0</v>
      </c>
      <c r="I44" s="198">
        <f>SUM(D49+E52+E54)</f>
        <v>0</v>
      </c>
      <c r="J44" s="199">
        <f>H44-I44</f>
        <v>0</v>
      </c>
      <c r="K44" s="200" t="s">
        <v>51</v>
      </c>
      <c r="L44" s="201" t="str">
        <f>IF(SUM(A43:A46)=12003,K44,VLOOKUP(LARGE($A$5:$A$8,2),A43:B46,2,FALSE))</f>
        <v>3B</v>
      </c>
      <c r="N44" s="109"/>
      <c r="O44" s="109"/>
      <c r="P44" s="182">
        <f t="shared" si="32"/>
        <v>3.04</v>
      </c>
      <c r="Q44" s="178">
        <v>3</v>
      </c>
      <c r="R44" s="178">
        <v>4</v>
      </c>
      <c r="S44" s="127" t="s">
        <v>59</v>
      </c>
      <c r="T44" s="175" t="str">
        <f t="shared" si="33"/>
        <v>Player 10</v>
      </c>
      <c r="U44" s="175" t="str">
        <f t="shared" si="33"/>
        <v>Player 22</v>
      </c>
      <c r="V44" s="179"/>
      <c r="W44" s="179"/>
      <c r="X44" s="134" t="str">
        <f>B64</f>
        <v>Player 16</v>
      </c>
      <c r="Y44" s="109"/>
      <c r="Z44" s="142">
        <f>Z31+AA44/100</f>
        <v>3.12</v>
      </c>
      <c r="AA44" s="143">
        <v>12</v>
      </c>
      <c r="AB44" s="127" t="str">
        <f t="shared" si="26"/>
        <v>-</v>
      </c>
      <c r="AC44" s="127" t="str">
        <f t="shared" si="27"/>
        <v>-</v>
      </c>
      <c r="AD44" s="127" t="str">
        <f t="shared" si="28"/>
        <v>-</v>
      </c>
      <c r="AE44" s="127" t="str">
        <f t="shared" si="29"/>
        <v>-</v>
      </c>
      <c r="AF44" s="127" t="str">
        <f t="shared" si="30"/>
        <v>-</v>
      </c>
      <c r="AG44" s="144" t="str">
        <f t="shared" si="31"/>
        <v>-</v>
      </c>
    </row>
    <row r="45" spans="1:30" ht="13.5" thickBot="1">
      <c r="A45" s="195">
        <f>C45*1000+J45*50+H45+0.7</f>
        <v>3000.7</v>
      </c>
      <c r="B45" s="202" t="str">
        <f>Player!B15</f>
        <v>Player 15</v>
      </c>
      <c r="C45" s="197">
        <f>3*E45+F45</f>
        <v>3</v>
      </c>
      <c r="D45" s="185">
        <f>SUM(E45:G45)</f>
        <v>3</v>
      </c>
      <c r="E45" s="185">
        <f>SUM(F50+H51+H54)</f>
        <v>0</v>
      </c>
      <c r="F45" s="198">
        <f>SUM(G50+G51+G54)</f>
        <v>3</v>
      </c>
      <c r="G45" s="198">
        <f>SUM(H50+F51+F54)</f>
        <v>0</v>
      </c>
      <c r="H45" s="198">
        <f>SUM(D50+E51+E54)</f>
        <v>0</v>
      </c>
      <c r="I45" s="198">
        <f>SUM(E50+D51+D54)</f>
        <v>0</v>
      </c>
      <c r="J45" s="199">
        <f>H45-I45</f>
        <v>0</v>
      </c>
      <c r="K45" s="200" t="s">
        <v>52</v>
      </c>
      <c r="L45" s="201" t="str">
        <f>IF(SUM(A43:A46)=12003,K45,VLOOKUP(LARGE($A$5:$A$8,3),A43:B46,2,FALSE))</f>
        <v>3C</v>
      </c>
      <c r="N45" s="109"/>
      <c r="O45" s="109"/>
      <c r="P45" s="181">
        <f t="shared" si="32"/>
        <v>5.03</v>
      </c>
      <c r="Q45" s="178">
        <v>5</v>
      </c>
      <c r="R45" s="178">
        <v>3</v>
      </c>
      <c r="S45" s="167" t="s">
        <v>59</v>
      </c>
      <c r="T45" s="176" t="str">
        <f t="shared" si="33"/>
        <v>Cinà</v>
      </c>
      <c r="U45" s="176" t="str">
        <f t="shared" si="33"/>
        <v>Player 22</v>
      </c>
      <c r="V45" s="180"/>
      <c r="W45" s="180"/>
      <c r="X45" s="177" t="str">
        <f>B65</f>
        <v>Player 21</v>
      </c>
      <c r="Y45" s="109"/>
      <c r="Z45" s="145"/>
      <c r="AC45" s="109"/>
      <c r="AD45" s="109"/>
    </row>
    <row r="46" spans="1:33" s="105" customFormat="1" ht="13.5" thickBot="1">
      <c r="A46" s="195">
        <f>C46*1000+J46*50+H46+0.6</f>
        <v>3000.6</v>
      </c>
      <c r="B46" s="203" t="str">
        <f>Player!B22</f>
        <v>Player 22</v>
      </c>
      <c r="C46" s="204">
        <f>3*E46+F46</f>
        <v>3</v>
      </c>
      <c r="D46" s="205">
        <f>SUM(E46:G46)</f>
        <v>3</v>
      </c>
      <c r="E46" s="205">
        <f>SUM(H50+H52+H53)</f>
        <v>0</v>
      </c>
      <c r="F46" s="205">
        <f>SUM(G50+G52+G53)</f>
        <v>3</v>
      </c>
      <c r="G46" s="206">
        <f>SUM(F50+F52+F53)</f>
        <v>0</v>
      </c>
      <c r="H46" s="206">
        <f>SUM(E50+E52+E53)</f>
        <v>0</v>
      </c>
      <c r="I46" s="206">
        <f>SUM(D50+D52+D53)</f>
        <v>0</v>
      </c>
      <c r="J46" s="207">
        <f>H46-I46</f>
        <v>0</v>
      </c>
      <c r="K46" s="208" t="s">
        <v>86</v>
      </c>
      <c r="L46" s="209" t="str">
        <f>IF(SUM(A43:A46)=12003,K46,VLOOKUP(LARGE($A$5:$A$8,4),A43:B46,2,FALSE))</f>
        <v>3D</v>
      </c>
      <c r="M46" s="109"/>
      <c r="N46" s="109"/>
      <c r="O46" s="109"/>
      <c r="P46" s="182">
        <f t="shared" si="32"/>
        <v>5.04</v>
      </c>
      <c r="Q46" s="178">
        <v>5</v>
      </c>
      <c r="R46" s="178">
        <v>4</v>
      </c>
      <c r="S46" s="127" t="s">
        <v>59</v>
      </c>
      <c r="T46" s="175" t="str">
        <f t="shared" si="33"/>
        <v>Player 10</v>
      </c>
      <c r="U46" s="175" t="str">
        <f t="shared" si="33"/>
        <v>Player 15</v>
      </c>
      <c r="V46" s="179"/>
      <c r="W46" s="179"/>
      <c r="X46" s="134" t="str">
        <f>B64</f>
        <v>Player 16</v>
      </c>
      <c r="Z46" s="108">
        <v>4</v>
      </c>
      <c r="AA46" s="277" t="s">
        <v>117</v>
      </c>
      <c r="AB46" s="278"/>
      <c r="AC46" s="278"/>
      <c r="AD46" s="278"/>
      <c r="AE46" s="278"/>
      <c r="AF46" s="278"/>
      <c r="AG46" s="279"/>
    </row>
    <row r="47" spans="1:33" ht="13.5" thickBot="1">
      <c r="A47" s="210"/>
      <c r="B47" s="211"/>
      <c r="C47" s="212"/>
      <c r="D47" s="212"/>
      <c r="E47" s="212"/>
      <c r="F47" s="213"/>
      <c r="G47" s="213"/>
      <c r="H47" s="214"/>
      <c r="I47" s="212"/>
      <c r="J47" s="212"/>
      <c r="K47" s="215"/>
      <c r="L47" s="216"/>
      <c r="N47" s="109"/>
      <c r="O47" s="109"/>
      <c r="Q47" s="137"/>
      <c r="R47" s="138"/>
      <c r="S47" s="138"/>
      <c r="T47" s="139"/>
      <c r="U47" s="139"/>
      <c r="V47" s="140"/>
      <c r="W47" s="140"/>
      <c r="X47" s="139"/>
      <c r="Y47" s="109"/>
      <c r="Z47" s="148" t="s">
        <v>127</v>
      </c>
      <c r="AA47" s="116" t="s">
        <v>118</v>
      </c>
      <c r="AB47" s="116" t="s">
        <v>123</v>
      </c>
      <c r="AC47" s="117" t="s">
        <v>124</v>
      </c>
      <c r="AD47" s="117" t="s">
        <v>125</v>
      </c>
      <c r="AE47" s="118" t="s">
        <v>126</v>
      </c>
      <c r="AF47" s="118"/>
      <c r="AG47" s="116" t="s">
        <v>42</v>
      </c>
    </row>
    <row r="48" spans="1:33" s="152" customFormat="1" ht="12.75">
      <c r="A48" s="217"/>
      <c r="B48" s="217"/>
      <c r="C48" s="233" t="s">
        <v>41</v>
      </c>
      <c r="D48" s="287" t="s">
        <v>11</v>
      </c>
      <c r="E48" s="287"/>
      <c r="F48" s="218"/>
      <c r="G48" s="219"/>
      <c r="H48" s="218"/>
      <c r="I48" s="287" t="s">
        <v>42</v>
      </c>
      <c r="J48" s="288"/>
      <c r="K48" s="220"/>
      <c r="L48" s="221"/>
      <c r="M48" s="109"/>
      <c r="N48" s="109"/>
      <c r="O48" s="109"/>
      <c r="P48" s="110"/>
      <c r="Q48" s="110"/>
      <c r="R48" s="138"/>
      <c r="S48" s="138"/>
      <c r="T48" s="139"/>
      <c r="U48" s="139"/>
      <c r="V48" s="140"/>
      <c r="W48" s="140"/>
      <c r="X48" s="139"/>
      <c r="Z48" s="123">
        <f>Z46+AA48/100</f>
        <v>4.01</v>
      </c>
      <c r="AA48" s="124">
        <v>1</v>
      </c>
      <c r="AB48" s="125" t="str">
        <f aca="true" t="shared" si="34" ref="AB48:AB59">_xlfn.IFERROR(VLOOKUP(Z48,$P:$X,4,FALSE),"-")</f>
        <v>B</v>
      </c>
      <c r="AC48" s="125" t="str">
        <f aca="true" t="shared" si="35" ref="AC48:AC59">_xlfn.IFERROR(VLOOKUP(Z48,$P:$X,5,FALSE),"-")</f>
        <v>Player 11</v>
      </c>
      <c r="AD48" s="119" t="str">
        <f aca="true" t="shared" si="36" ref="AD48:AD59">_xlfn.IFERROR(VLOOKUP(Z48,$P:$X,6,FALSE),"-")</f>
        <v>Player 23</v>
      </c>
      <c r="AE48" s="119">
        <f aca="true" t="shared" si="37" ref="AE48:AE59">_xlfn.IFERROR(VLOOKUP(Z48,$P:$X,7,FALSE),"-")</f>
        <v>0</v>
      </c>
      <c r="AF48" s="119">
        <f aca="true" t="shared" si="38" ref="AF48:AF59">_xlfn.IFERROR(VLOOKUP(Z48,$P:$X,8,FALSE),"-")</f>
        <v>0</v>
      </c>
      <c r="AG48" s="126" t="str">
        <f aca="true" t="shared" si="39" ref="AG48:AG59">_xlfn.IFERROR(VLOOKUP(Z48,$P:$X,9,FALSE),"-")</f>
        <v>Player 13</v>
      </c>
    </row>
    <row r="49" spans="1:33" ht="12.75">
      <c r="A49" s="222" t="str">
        <f>B43</f>
        <v>Cinà</v>
      </c>
      <c r="B49" s="222" t="str">
        <f>B44</f>
        <v>Player 10</v>
      </c>
      <c r="C49" s="234">
        <v>1</v>
      </c>
      <c r="D49" s="223">
        <f>V41</f>
        <v>0</v>
      </c>
      <c r="E49" s="223">
        <f>W41</f>
        <v>0</v>
      </c>
      <c r="F49" s="224">
        <f aca="true" t="shared" si="40" ref="F49:F54">IF(D49&gt;E49,1,0)</f>
        <v>0</v>
      </c>
      <c r="G49" s="224">
        <f aca="true" t="shared" si="41" ref="G49:G54">IF(D49=E49,1,0)</f>
        <v>1</v>
      </c>
      <c r="H49" s="224">
        <f aca="true" t="shared" si="42" ref="H49:H54">IF(D49&lt;E49,1,0)</f>
        <v>0</v>
      </c>
      <c r="I49" s="280" t="str">
        <f aca="true" t="shared" si="43" ref="I49:I54">X41</f>
        <v>Durante</v>
      </c>
      <c r="J49" s="281"/>
      <c r="K49" s="225"/>
      <c r="L49" s="221"/>
      <c r="N49" s="109"/>
      <c r="O49" s="109"/>
      <c r="R49" s="138"/>
      <c r="S49" s="138"/>
      <c r="T49" s="139"/>
      <c r="U49" s="139"/>
      <c r="V49" s="140"/>
      <c r="W49" s="140"/>
      <c r="X49" s="139"/>
      <c r="Y49" s="109"/>
      <c r="Z49" s="129">
        <f>Z46+AA49/100</f>
        <v>4.02</v>
      </c>
      <c r="AA49" s="130">
        <v>2</v>
      </c>
      <c r="AB49" s="131" t="str">
        <f t="shared" si="34"/>
        <v>B</v>
      </c>
      <c r="AC49" s="131" t="str">
        <f t="shared" si="35"/>
        <v>Manzella</v>
      </c>
      <c r="AD49" s="131" t="str">
        <f t="shared" si="36"/>
        <v>Player 14</v>
      </c>
      <c r="AE49" s="131">
        <f t="shared" si="37"/>
        <v>0</v>
      </c>
      <c r="AF49" s="131">
        <f t="shared" si="38"/>
        <v>0</v>
      </c>
      <c r="AG49" s="132" t="str">
        <f t="shared" si="39"/>
        <v>Player 12</v>
      </c>
    </row>
    <row r="50" spans="1:33" ht="12.75">
      <c r="A50" s="222" t="str">
        <f>B45</f>
        <v>Player 15</v>
      </c>
      <c r="B50" s="222" t="str">
        <f>B46</f>
        <v>Player 22</v>
      </c>
      <c r="C50" s="234">
        <v>2</v>
      </c>
      <c r="D50" s="197">
        <f>V42</f>
        <v>0</v>
      </c>
      <c r="E50" s="197">
        <f>W42</f>
        <v>0</v>
      </c>
      <c r="F50" s="224">
        <f t="shared" si="40"/>
        <v>0</v>
      </c>
      <c r="G50" s="224">
        <f t="shared" si="41"/>
        <v>1</v>
      </c>
      <c r="H50" s="224">
        <f t="shared" si="42"/>
        <v>0</v>
      </c>
      <c r="I50" s="280" t="str">
        <f t="shared" si="43"/>
        <v>Player 21</v>
      </c>
      <c r="J50" s="281"/>
      <c r="K50" s="225"/>
      <c r="L50" s="226"/>
      <c r="N50" s="109"/>
      <c r="O50" s="109"/>
      <c r="R50" s="138"/>
      <c r="S50" s="138"/>
      <c r="T50" s="139"/>
      <c r="U50" s="139"/>
      <c r="V50" s="140"/>
      <c r="W50" s="140"/>
      <c r="X50" s="139"/>
      <c r="Y50" s="109"/>
      <c r="Z50" s="129">
        <f>Z46+AA50/100</f>
        <v>4.03</v>
      </c>
      <c r="AA50" s="130">
        <v>3</v>
      </c>
      <c r="AB50" s="131" t="str">
        <f t="shared" si="34"/>
        <v>D</v>
      </c>
      <c r="AC50" s="131" t="str">
        <f t="shared" si="35"/>
        <v>Player 9</v>
      </c>
      <c r="AD50" s="131" t="str">
        <f t="shared" si="36"/>
        <v>Player 21</v>
      </c>
      <c r="AE50" s="131">
        <f t="shared" si="37"/>
        <v>0</v>
      </c>
      <c r="AF50" s="131">
        <f t="shared" si="38"/>
        <v>0</v>
      </c>
      <c r="AG50" s="132" t="str">
        <f t="shared" si="39"/>
        <v>Player 15</v>
      </c>
    </row>
    <row r="51" spans="1:33" ht="12.75">
      <c r="A51" s="222" t="str">
        <f>B43</f>
        <v>Cinà</v>
      </c>
      <c r="B51" s="222" t="str">
        <f>B45</f>
        <v>Player 15</v>
      </c>
      <c r="C51" s="234">
        <v>1</v>
      </c>
      <c r="D51" s="197">
        <f>V46</f>
        <v>0</v>
      </c>
      <c r="E51" s="197">
        <f>W46</f>
        <v>0</v>
      </c>
      <c r="F51" s="224">
        <f t="shared" si="40"/>
        <v>0</v>
      </c>
      <c r="G51" s="224">
        <f t="shared" si="41"/>
        <v>1</v>
      </c>
      <c r="H51" s="224">
        <f t="shared" si="42"/>
        <v>0</v>
      </c>
      <c r="I51" s="280" t="str">
        <f t="shared" si="43"/>
        <v>Player 9</v>
      </c>
      <c r="J51" s="281"/>
      <c r="K51" s="225"/>
      <c r="L51" s="221"/>
      <c r="N51" s="109"/>
      <c r="O51" s="109"/>
      <c r="R51" s="138"/>
      <c r="S51" s="138"/>
      <c r="T51" s="139"/>
      <c r="U51" s="139"/>
      <c r="V51" s="140"/>
      <c r="W51" s="140"/>
      <c r="X51" s="139"/>
      <c r="Y51" s="109"/>
      <c r="Z51" s="129">
        <f>Z46+AA51/100</f>
        <v>4.04</v>
      </c>
      <c r="AA51" s="130">
        <v>4</v>
      </c>
      <c r="AB51" s="131" t="str">
        <f t="shared" si="34"/>
        <v>D</v>
      </c>
      <c r="AC51" s="131" t="str">
        <f t="shared" si="35"/>
        <v>Durante</v>
      </c>
      <c r="AD51" s="131" t="str">
        <f t="shared" si="36"/>
        <v>Player 16</v>
      </c>
      <c r="AE51" s="131">
        <f t="shared" si="37"/>
        <v>0</v>
      </c>
      <c r="AF51" s="131">
        <f t="shared" si="38"/>
        <v>0</v>
      </c>
      <c r="AG51" s="132" t="str">
        <f t="shared" si="39"/>
        <v>Player 10</v>
      </c>
    </row>
    <row r="52" spans="1:33" ht="12.75">
      <c r="A52" s="222" t="str">
        <f>B44</f>
        <v>Player 10</v>
      </c>
      <c r="B52" s="222" t="str">
        <f>B46</f>
        <v>Player 22</v>
      </c>
      <c r="C52" s="234">
        <v>2</v>
      </c>
      <c r="D52" s="223">
        <f>V47</f>
        <v>0</v>
      </c>
      <c r="E52" s="223">
        <f>W47</f>
        <v>0</v>
      </c>
      <c r="F52" s="224">
        <f t="shared" si="40"/>
        <v>0</v>
      </c>
      <c r="G52" s="224">
        <f t="shared" si="41"/>
        <v>1</v>
      </c>
      <c r="H52" s="224">
        <f t="shared" si="42"/>
        <v>0</v>
      </c>
      <c r="I52" s="280" t="str">
        <f t="shared" si="43"/>
        <v>Player 16</v>
      </c>
      <c r="J52" s="281"/>
      <c r="K52" s="225"/>
      <c r="L52" s="221"/>
      <c r="N52" s="109"/>
      <c r="O52" s="109"/>
      <c r="R52" s="138"/>
      <c r="S52" s="138"/>
      <c r="T52" s="139"/>
      <c r="U52" s="139"/>
      <c r="V52" s="140"/>
      <c r="W52" s="140"/>
      <c r="X52" s="139"/>
      <c r="Y52" s="109"/>
      <c r="Z52" s="129">
        <f>Z46+AA52/100</f>
        <v>4.05</v>
      </c>
      <c r="AA52" s="130">
        <v>5</v>
      </c>
      <c r="AB52" s="131" t="str">
        <f t="shared" si="34"/>
        <v>F</v>
      </c>
      <c r="AC52" s="131" t="str">
        <f t="shared" si="35"/>
        <v>Player 7</v>
      </c>
      <c r="AD52" s="131" t="str">
        <f t="shared" si="36"/>
        <v>Player 19</v>
      </c>
      <c r="AE52" s="131">
        <f t="shared" si="37"/>
        <v>0</v>
      </c>
      <c r="AF52" s="131">
        <f t="shared" si="38"/>
        <v>0</v>
      </c>
      <c r="AG52" s="132" t="str">
        <f t="shared" si="39"/>
        <v>Player 17</v>
      </c>
    </row>
    <row r="53" spans="1:33" ht="12.75">
      <c r="A53" s="222" t="str">
        <f>B43</f>
        <v>Cinà</v>
      </c>
      <c r="B53" s="222" t="str">
        <f>B46</f>
        <v>Player 22</v>
      </c>
      <c r="C53" s="234">
        <v>1</v>
      </c>
      <c r="D53" s="223">
        <f>V51</f>
        <v>0</v>
      </c>
      <c r="E53" s="223">
        <f>W51</f>
        <v>0</v>
      </c>
      <c r="F53" s="224">
        <f t="shared" si="40"/>
        <v>0</v>
      </c>
      <c r="G53" s="224">
        <f t="shared" si="41"/>
        <v>1</v>
      </c>
      <c r="H53" s="224">
        <f t="shared" si="42"/>
        <v>0</v>
      </c>
      <c r="I53" s="280" t="str">
        <f t="shared" si="43"/>
        <v>Player 21</v>
      </c>
      <c r="J53" s="281"/>
      <c r="K53" s="225"/>
      <c r="L53" s="221"/>
      <c r="N53" s="109"/>
      <c r="O53" s="109"/>
      <c r="R53" s="138"/>
      <c r="S53" s="138"/>
      <c r="T53" s="139"/>
      <c r="U53" s="139"/>
      <c r="V53" s="140"/>
      <c r="W53" s="140"/>
      <c r="X53" s="139"/>
      <c r="Y53" s="109"/>
      <c r="Z53" s="129">
        <f>Z46+AA53/100</f>
        <v>4.06</v>
      </c>
      <c r="AA53" s="130">
        <v>6</v>
      </c>
      <c r="AB53" s="131" t="str">
        <f t="shared" si="34"/>
        <v>F</v>
      </c>
      <c r="AC53" s="131" t="str">
        <f t="shared" si="35"/>
        <v>Gagliano</v>
      </c>
      <c r="AD53" s="131" t="str">
        <f t="shared" si="36"/>
        <v>Player 18</v>
      </c>
      <c r="AE53" s="131">
        <f t="shared" si="37"/>
        <v>0</v>
      </c>
      <c r="AF53" s="131">
        <f t="shared" si="38"/>
        <v>0</v>
      </c>
      <c r="AG53" s="132" t="str">
        <f t="shared" si="39"/>
        <v>Player 8</v>
      </c>
    </row>
    <row r="54" spans="1:33" s="152" customFormat="1" ht="12.75">
      <c r="A54" s="222" t="str">
        <f>B44</f>
        <v>Player 10</v>
      </c>
      <c r="B54" s="222" t="str">
        <f>B45</f>
        <v>Player 15</v>
      </c>
      <c r="C54" s="234">
        <v>2</v>
      </c>
      <c r="D54" s="223">
        <f>V52</f>
        <v>0</v>
      </c>
      <c r="E54" s="223">
        <f>W52</f>
        <v>0</v>
      </c>
      <c r="F54" s="224">
        <f t="shared" si="40"/>
        <v>0</v>
      </c>
      <c r="G54" s="224">
        <f t="shared" si="41"/>
        <v>1</v>
      </c>
      <c r="H54" s="224">
        <f t="shared" si="42"/>
        <v>0</v>
      </c>
      <c r="I54" s="280" t="str">
        <f t="shared" si="43"/>
        <v>Player 16</v>
      </c>
      <c r="J54" s="281"/>
      <c r="K54" s="225"/>
      <c r="L54" s="221"/>
      <c r="M54" s="109"/>
      <c r="N54" s="109"/>
      <c r="O54" s="109"/>
      <c r="P54" s="110"/>
      <c r="Q54" s="106"/>
      <c r="R54" s="138"/>
      <c r="S54" s="138"/>
      <c r="T54" s="139"/>
      <c r="U54" s="139"/>
      <c r="V54" s="140"/>
      <c r="W54" s="140"/>
      <c r="X54" s="139"/>
      <c r="Z54" s="129">
        <f>Z46+AA54/100</f>
        <v>4.07</v>
      </c>
      <c r="AA54" s="141">
        <v>7</v>
      </c>
      <c r="AB54" s="131" t="str">
        <f t="shared" si="34"/>
        <v>-</v>
      </c>
      <c r="AC54" s="131" t="str">
        <f t="shared" si="35"/>
        <v>-</v>
      </c>
      <c r="AD54" s="131" t="str">
        <f t="shared" si="36"/>
        <v>-</v>
      </c>
      <c r="AE54" s="131" t="str">
        <f t="shared" si="37"/>
        <v>-</v>
      </c>
      <c r="AF54" s="131" t="str">
        <f t="shared" si="38"/>
        <v>-</v>
      </c>
      <c r="AG54" s="132" t="str">
        <f t="shared" si="39"/>
        <v>-</v>
      </c>
    </row>
    <row r="55" spans="1:33" ht="13.5" thickBot="1">
      <c r="A55" s="227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9"/>
      <c r="N55" s="109"/>
      <c r="O55" s="109"/>
      <c r="R55" s="138"/>
      <c r="S55" s="138"/>
      <c r="T55" s="139"/>
      <c r="U55" s="139"/>
      <c r="V55" s="147"/>
      <c r="W55" s="140"/>
      <c r="X55" s="139"/>
      <c r="Y55" s="109"/>
      <c r="Z55" s="129">
        <f>Z46+AA55/100</f>
        <v>4.08</v>
      </c>
      <c r="AA55" s="130">
        <v>8</v>
      </c>
      <c r="AB55" s="131" t="str">
        <f t="shared" si="34"/>
        <v>-</v>
      </c>
      <c r="AC55" s="131" t="str">
        <f t="shared" si="35"/>
        <v>-</v>
      </c>
      <c r="AD55" s="131" t="str">
        <f t="shared" si="36"/>
        <v>-</v>
      </c>
      <c r="AE55" s="131" t="str">
        <f t="shared" si="37"/>
        <v>-</v>
      </c>
      <c r="AF55" s="131" t="str">
        <f t="shared" si="38"/>
        <v>-</v>
      </c>
      <c r="AG55" s="132" t="str">
        <f t="shared" si="39"/>
        <v>-</v>
      </c>
    </row>
    <row r="56" spans="14:33" ht="12.75">
      <c r="N56" s="109"/>
      <c r="O56" s="109"/>
      <c r="Q56" s="149"/>
      <c r="R56" s="138"/>
      <c r="S56" s="138"/>
      <c r="T56" s="150"/>
      <c r="U56" s="150"/>
      <c r="V56" s="151"/>
      <c r="W56" s="151"/>
      <c r="X56" s="150"/>
      <c r="Y56" s="109"/>
      <c r="Z56" s="129">
        <f>Z46+AA56/100</f>
        <v>4.09</v>
      </c>
      <c r="AA56" s="130">
        <v>9</v>
      </c>
      <c r="AB56" s="131" t="str">
        <f t="shared" si="34"/>
        <v>-</v>
      </c>
      <c r="AC56" s="131" t="str">
        <f t="shared" si="35"/>
        <v>-</v>
      </c>
      <c r="AD56" s="131" t="str">
        <f t="shared" si="36"/>
        <v>-</v>
      </c>
      <c r="AE56" s="131" t="str">
        <f t="shared" si="37"/>
        <v>-</v>
      </c>
      <c r="AF56" s="131" t="str">
        <f t="shared" si="38"/>
        <v>-</v>
      </c>
      <c r="AG56" s="132" t="str">
        <f t="shared" si="39"/>
        <v>-</v>
      </c>
    </row>
    <row r="57" spans="14:33" ht="13.5" thickBot="1">
      <c r="N57" s="109"/>
      <c r="O57" s="109"/>
      <c r="R57" s="153"/>
      <c r="S57" s="153"/>
      <c r="T57" s="153"/>
      <c r="U57" s="153"/>
      <c r="V57" s="153"/>
      <c r="W57" s="153"/>
      <c r="X57" s="153"/>
      <c r="Y57" s="109"/>
      <c r="Z57" s="129">
        <f>Z46+AA57/100</f>
        <v>4.1</v>
      </c>
      <c r="AA57" s="130">
        <v>10</v>
      </c>
      <c r="AB57" s="131" t="str">
        <f t="shared" si="34"/>
        <v>-</v>
      </c>
      <c r="AC57" s="131" t="str">
        <f t="shared" si="35"/>
        <v>-</v>
      </c>
      <c r="AD57" s="131" t="str">
        <f t="shared" si="36"/>
        <v>-</v>
      </c>
      <c r="AE57" s="131" t="str">
        <f t="shared" si="37"/>
        <v>-</v>
      </c>
      <c r="AF57" s="131" t="str">
        <f t="shared" si="38"/>
        <v>-</v>
      </c>
      <c r="AG57" s="132" t="str">
        <f t="shared" si="39"/>
        <v>-</v>
      </c>
    </row>
    <row r="58" spans="1:33" ht="13.5" thickBot="1">
      <c r="A58" s="102" t="s">
        <v>14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4"/>
      <c r="M58" s="105"/>
      <c r="N58" s="105"/>
      <c r="O58" s="105"/>
      <c r="P58" s="107"/>
      <c r="Q58" s="107"/>
      <c r="R58" s="271" t="s">
        <v>60</v>
      </c>
      <c r="S58" s="272"/>
      <c r="T58" s="272"/>
      <c r="U58" s="272"/>
      <c r="V58" s="272"/>
      <c r="W58" s="272"/>
      <c r="X58" s="273"/>
      <c r="Y58" s="109"/>
      <c r="Z58" s="129">
        <f>Z46+AA58/100</f>
        <v>4.11</v>
      </c>
      <c r="AA58" s="141">
        <v>11</v>
      </c>
      <c r="AB58" s="131" t="str">
        <f t="shared" si="34"/>
        <v>-</v>
      </c>
      <c r="AC58" s="131" t="str">
        <f t="shared" si="35"/>
        <v>-</v>
      </c>
      <c r="AD58" s="131" t="str">
        <f t="shared" si="36"/>
        <v>-</v>
      </c>
      <c r="AE58" s="131" t="str">
        <f t="shared" si="37"/>
        <v>-</v>
      </c>
      <c r="AF58" s="131" t="str">
        <f t="shared" si="38"/>
        <v>-</v>
      </c>
      <c r="AG58" s="132" t="str">
        <f t="shared" si="39"/>
        <v>-</v>
      </c>
    </row>
    <row r="59" spans="1:33" ht="13.5" thickBot="1">
      <c r="A59" s="186"/>
      <c r="B59" s="189"/>
      <c r="C59" s="190"/>
      <c r="D59" s="190"/>
      <c r="E59" s="190"/>
      <c r="F59" s="191"/>
      <c r="G59" s="191"/>
      <c r="H59" s="192"/>
      <c r="I59" s="190"/>
      <c r="J59" s="190"/>
      <c r="K59" s="193"/>
      <c r="L59" s="194"/>
      <c r="N59" s="109"/>
      <c r="O59" s="109"/>
      <c r="P59" s="111" t="s">
        <v>127</v>
      </c>
      <c r="Q59" s="111" t="s">
        <v>116</v>
      </c>
      <c r="R59" s="112" t="s">
        <v>41</v>
      </c>
      <c r="S59" s="112" t="s">
        <v>56</v>
      </c>
      <c r="T59" s="113"/>
      <c r="U59" s="113"/>
      <c r="V59" s="114"/>
      <c r="W59" s="114"/>
      <c r="X59" s="112" t="s">
        <v>42</v>
      </c>
      <c r="Y59" s="109"/>
      <c r="Z59" s="142">
        <f>Z46+AA59/100</f>
        <v>4.12</v>
      </c>
      <c r="AA59" s="143">
        <v>12</v>
      </c>
      <c r="AB59" s="127" t="str">
        <f t="shared" si="34"/>
        <v>-</v>
      </c>
      <c r="AC59" s="127" t="str">
        <f t="shared" si="35"/>
        <v>-</v>
      </c>
      <c r="AD59" s="127" t="str">
        <f t="shared" si="36"/>
        <v>-</v>
      </c>
      <c r="AE59" s="127" t="str">
        <f t="shared" si="37"/>
        <v>-</v>
      </c>
      <c r="AF59" s="127" t="str">
        <f t="shared" si="38"/>
        <v>-</v>
      </c>
      <c r="AG59" s="144" t="str">
        <f t="shared" si="39"/>
        <v>-</v>
      </c>
    </row>
    <row r="60" spans="1:30" ht="13.5" thickBot="1">
      <c r="A60" s="187"/>
      <c r="B60" s="188" t="str">
        <f>A58</f>
        <v>GIRONE 4</v>
      </c>
      <c r="C60" s="282" t="s">
        <v>132</v>
      </c>
      <c r="D60" s="283"/>
      <c r="E60" s="283"/>
      <c r="F60" s="283"/>
      <c r="G60" s="283"/>
      <c r="H60" s="283"/>
      <c r="I60" s="283"/>
      <c r="J60" s="284"/>
      <c r="K60" s="285" t="s">
        <v>133</v>
      </c>
      <c r="L60" s="286"/>
      <c r="M60" s="152"/>
      <c r="N60" s="152"/>
      <c r="O60" s="152"/>
      <c r="P60" s="181">
        <f aca="true" t="shared" si="44" ref="P60:P65">Q60+R60/100</f>
        <v>2.04</v>
      </c>
      <c r="Q60" s="178">
        <v>2</v>
      </c>
      <c r="R60" s="178">
        <v>4</v>
      </c>
      <c r="S60" s="119" t="s">
        <v>62</v>
      </c>
      <c r="T60" s="120" t="str">
        <f aca="true" t="shared" si="45" ref="T60:U65">A68</f>
        <v>Durante</v>
      </c>
      <c r="U60" s="120" t="str">
        <f t="shared" si="45"/>
        <v>Player 9</v>
      </c>
      <c r="V60" s="178"/>
      <c r="W60" s="178"/>
      <c r="X60" s="122" t="str">
        <f>B43</f>
        <v>Cinà</v>
      </c>
      <c r="Y60" s="109"/>
      <c r="Z60" s="145"/>
      <c r="AC60" s="109"/>
      <c r="AD60" s="109"/>
    </row>
    <row r="61" spans="1:33" s="105" customFormat="1" ht="13.5" thickBot="1">
      <c r="A61" s="187"/>
      <c r="B61" s="232" t="s">
        <v>112</v>
      </c>
      <c r="C61" s="239" t="s">
        <v>1</v>
      </c>
      <c r="D61" s="240" t="s">
        <v>2</v>
      </c>
      <c r="E61" s="240" t="s">
        <v>3</v>
      </c>
      <c r="F61" s="241" t="s">
        <v>4</v>
      </c>
      <c r="G61" s="241" t="s">
        <v>5</v>
      </c>
      <c r="H61" s="241" t="s">
        <v>6</v>
      </c>
      <c r="I61" s="240" t="s">
        <v>7</v>
      </c>
      <c r="J61" s="242" t="s">
        <v>8</v>
      </c>
      <c r="K61" s="230" t="s">
        <v>134</v>
      </c>
      <c r="L61" s="231" t="s">
        <v>112</v>
      </c>
      <c r="M61" s="109"/>
      <c r="N61" s="109"/>
      <c r="O61" s="109"/>
      <c r="P61" s="182">
        <f t="shared" si="44"/>
        <v>2.03</v>
      </c>
      <c r="Q61" s="178">
        <v>2</v>
      </c>
      <c r="R61" s="178">
        <v>3</v>
      </c>
      <c r="S61" s="127" t="s">
        <v>62</v>
      </c>
      <c r="T61" s="175" t="str">
        <f t="shared" si="45"/>
        <v>Player 16</v>
      </c>
      <c r="U61" s="175" t="str">
        <f t="shared" si="45"/>
        <v>Player 21</v>
      </c>
      <c r="V61" s="179"/>
      <c r="W61" s="179"/>
      <c r="X61" s="134" t="str">
        <f>B46</f>
        <v>Player 22</v>
      </c>
      <c r="Z61" s="108">
        <v>5</v>
      </c>
      <c r="AA61" s="277" t="s">
        <v>117</v>
      </c>
      <c r="AB61" s="278"/>
      <c r="AC61" s="278"/>
      <c r="AD61" s="278"/>
      <c r="AE61" s="278"/>
      <c r="AF61" s="278"/>
      <c r="AG61" s="279"/>
    </row>
    <row r="62" spans="1:33" ht="13.5" thickBot="1">
      <c r="A62" s="195">
        <f>C62*1000+J62*50+H62+0.9</f>
        <v>3000.9</v>
      </c>
      <c r="B62" s="196" t="str">
        <f>Player!B4</f>
        <v>Durante</v>
      </c>
      <c r="C62" s="197">
        <f>3*E62+F62</f>
        <v>3</v>
      </c>
      <c r="D62" s="185">
        <f>SUM(E62:G62)</f>
        <v>3</v>
      </c>
      <c r="E62" s="185">
        <f>SUM(F68+F70+F72)</f>
        <v>0</v>
      </c>
      <c r="F62" s="198">
        <f>SUM(G68+G70+G72)</f>
        <v>3</v>
      </c>
      <c r="G62" s="198">
        <f>SUM(H68+H70+H72)</f>
        <v>0</v>
      </c>
      <c r="H62" s="198">
        <f>SUM(D68+D70+D72)</f>
        <v>0</v>
      </c>
      <c r="I62" s="185">
        <f>SUM(E68+E70+E72)</f>
        <v>0</v>
      </c>
      <c r="J62" s="199">
        <f>H62-I62</f>
        <v>0</v>
      </c>
      <c r="K62" s="200" t="s">
        <v>53</v>
      </c>
      <c r="L62" s="201" t="str">
        <f>IF(SUM(A62:A65)=12003,K62,VLOOKUP(LARGE($A$5:$A$8,1),A62:B65,2,FALSE))</f>
        <v>4A</v>
      </c>
      <c r="N62" s="109"/>
      <c r="O62" s="109"/>
      <c r="P62" s="181">
        <f t="shared" si="44"/>
        <v>4.04</v>
      </c>
      <c r="Q62" s="178">
        <v>4</v>
      </c>
      <c r="R62" s="178">
        <v>4</v>
      </c>
      <c r="S62" s="167" t="s">
        <v>62</v>
      </c>
      <c r="T62" s="176" t="str">
        <f t="shared" si="45"/>
        <v>Durante</v>
      </c>
      <c r="U62" s="176" t="str">
        <f t="shared" si="45"/>
        <v>Player 16</v>
      </c>
      <c r="V62" s="180"/>
      <c r="W62" s="180"/>
      <c r="X62" s="177" t="str">
        <f>B44</f>
        <v>Player 10</v>
      </c>
      <c r="Y62" s="109"/>
      <c r="Z62" s="148" t="s">
        <v>127</v>
      </c>
      <c r="AA62" s="116" t="s">
        <v>118</v>
      </c>
      <c r="AB62" s="116" t="s">
        <v>123</v>
      </c>
      <c r="AC62" s="117" t="s">
        <v>124</v>
      </c>
      <c r="AD62" s="117" t="s">
        <v>125</v>
      </c>
      <c r="AE62" s="118" t="s">
        <v>126</v>
      </c>
      <c r="AF62" s="118"/>
      <c r="AG62" s="116" t="s">
        <v>42</v>
      </c>
    </row>
    <row r="63" spans="1:33" s="152" customFormat="1" ht="13.5" thickBot="1">
      <c r="A63" s="195">
        <f>C63*1000+J63*50+H63+0.8</f>
        <v>3000.8</v>
      </c>
      <c r="B63" s="202" t="str">
        <f>Player!B9</f>
        <v>Player 9</v>
      </c>
      <c r="C63" s="197">
        <f>3*E63+F63</f>
        <v>3</v>
      </c>
      <c r="D63" s="185">
        <f>SUM(E63:G63)</f>
        <v>3</v>
      </c>
      <c r="E63" s="185">
        <f>SUM(H68+F71+F73)</f>
        <v>0</v>
      </c>
      <c r="F63" s="198">
        <f>SUM(G68+G71+G73)</f>
        <v>3</v>
      </c>
      <c r="G63" s="198">
        <f>SUM(F68+H71+H73)</f>
        <v>0</v>
      </c>
      <c r="H63" s="198">
        <f>SUM(E68+D71+D73)</f>
        <v>0</v>
      </c>
      <c r="I63" s="198">
        <f>SUM(D68+E71+E73)</f>
        <v>0</v>
      </c>
      <c r="J63" s="199">
        <f>H63-I63</f>
        <v>0</v>
      </c>
      <c r="K63" s="200" t="s">
        <v>54</v>
      </c>
      <c r="L63" s="201" t="str">
        <f>IF(SUM(A62:A65)=12003,K63,VLOOKUP(LARGE($A$5:$A$8,2),A62:B65,2,FALSE))</f>
        <v>4B</v>
      </c>
      <c r="M63" s="109"/>
      <c r="N63" s="109"/>
      <c r="O63" s="109"/>
      <c r="P63" s="182">
        <f t="shared" si="44"/>
        <v>4.03</v>
      </c>
      <c r="Q63" s="178">
        <v>4</v>
      </c>
      <c r="R63" s="178">
        <v>3</v>
      </c>
      <c r="S63" s="127" t="s">
        <v>62</v>
      </c>
      <c r="T63" s="175" t="str">
        <f t="shared" si="45"/>
        <v>Player 9</v>
      </c>
      <c r="U63" s="175" t="str">
        <f t="shared" si="45"/>
        <v>Player 21</v>
      </c>
      <c r="V63" s="179"/>
      <c r="W63" s="179"/>
      <c r="X63" s="134" t="str">
        <f>B45</f>
        <v>Player 15</v>
      </c>
      <c r="Z63" s="123">
        <f>Z61+AA63/100</f>
        <v>5.01</v>
      </c>
      <c r="AA63" s="124">
        <v>1</v>
      </c>
      <c r="AB63" s="125" t="str">
        <f aca="true" t="shared" si="46" ref="AB63:AB74">_xlfn.IFERROR(VLOOKUP(Z63,$P:$X,4,FALSE),"-")</f>
        <v>A</v>
      </c>
      <c r="AC63" s="125" t="str">
        <f aca="true" t="shared" si="47" ref="AC63:AC74">_xlfn.IFERROR(VLOOKUP(Z63,$P:$X,5,FALSE),"-")</f>
        <v>Currò M.</v>
      </c>
      <c r="AD63" s="119" t="str">
        <f aca="true" t="shared" si="48" ref="AD63:AD74">_xlfn.IFERROR(VLOOKUP(Z63,$P:$X,6,FALSE),"-")</f>
        <v>Player 24</v>
      </c>
      <c r="AE63" s="119">
        <f aca="true" t="shared" si="49" ref="AE63:AE74">_xlfn.IFERROR(VLOOKUP(Z63,$P:$X,7,FALSE),"-")</f>
        <v>0</v>
      </c>
      <c r="AF63" s="119">
        <f aca="true" t="shared" si="50" ref="AF63:AF74">_xlfn.IFERROR(VLOOKUP(Z63,$P:$X,8,FALSE),"-")</f>
        <v>0</v>
      </c>
      <c r="AG63" s="126" t="str">
        <f aca="true" t="shared" si="51" ref="AG63:AG74">_xlfn.IFERROR(VLOOKUP(Z63,$P:$X,9,FALSE),"-")</f>
        <v>Player 23</v>
      </c>
    </row>
    <row r="64" spans="1:33" ht="13.5" thickBot="1">
      <c r="A64" s="195">
        <f>C64*1000+J64*50+H64+0.7</f>
        <v>3000.7</v>
      </c>
      <c r="B64" s="202" t="str">
        <f>Player!B16</f>
        <v>Player 16</v>
      </c>
      <c r="C64" s="197">
        <f>3*E64+F64</f>
        <v>3</v>
      </c>
      <c r="D64" s="185">
        <f>SUM(E64:G64)</f>
        <v>3</v>
      </c>
      <c r="E64" s="185">
        <f>SUM(F69+H70+H73)</f>
        <v>0</v>
      </c>
      <c r="F64" s="198">
        <f>SUM(G69+G70+G73)</f>
        <v>3</v>
      </c>
      <c r="G64" s="198">
        <f>SUM(H69+F70+F73)</f>
        <v>0</v>
      </c>
      <c r="H64" s="198">
        <f>SUM(D69+E70+E73)</f>
        <v>0</v>
      </c>
      <c r="I64" s="198">
        <f>SUM(E69+D70+D73)</f>
        <v>0</v>
      </c>
      <c r="J64" s="199">
        <f>H64-I64</f>
        <v>0</v>
      </c>
      <c r="K64" s="200" t="s">
        <v>55</v>
      </c>
      <c r="L64" s="201" t="str">
        <f>IF(SUM(A62:A65)=12003,K64,VLOOKUP(LARGE($A$5:$A$8,3),A62:B65,2,FALSE))</f>
        <v>4C</v>
      </c>
      <c r="N64" s="109"/>
      <c r="O64" s="109"/>
      <c r="P64" s="181">
        <f t="shared" si="44"/>
        <v>6.04</v>
      </c>
      <c r="Q64" s="178">
        <v>6</v>
      </c>
      <c r="R64" s="178">
        <v>4</v>
      </c>
      <c r="S64" s="167" t="s">
        <v>62</v>
      </c>
      <c r="T64" s="176" t="str">
        <f t="shared" si="45"/>
        <v>Durante</v>
      </c>
      <c r="U64" s="176" t="str">
        <f t="shared" si="45"/>
        <v>Player 21</v>
      </c>
      <c r="V64" s="180"/>
      <c r="W64" s="180"/>
      <c r="X64" s="177" t="str">
        <f>B46</f>
        <v>Player 22</v>
      </c>
      <c r="Y64" s="109"/>
      <c r="Z64" s="129">
        <f>Z61+AA64/100</f>
        <v>5.02</v>
      </c>
      <c r="AA64" s="130">
        <v>2</v>
      </c>
      <c r="AB64" s="131" t="str">
        <f t="shared" si="46"/>
        <v>A</v>
      </c>
      <c r="AC64" s="131" t="str">
        <f t="shared" si="47"/>
        <v>Player 12</v>
      </c>
      <c r="AD64" s="131" t="str">
        <f t="shared" si="48"/>
        <v>Player 13</v>
      </c>
      <c r="AE64" s="131">
        <f t="shared" si="49"/>
        <v>0</v>
      </c>
      <c r="AF64" s="131">
        <f t="shared" si="50"/>
        <v>0</v>
      </c>
      <c r="AG64" s="132" t="str">
        <f t="shared" si="51"/>
        <v>Player 14</v>
      </c>
    </row>
    <row r="65" spans="1:33" ht="13.5" thickBot="1">
      <c r="A65" s="195">
        <f>C65*1000+J65*50+H65+0.6</f>
        <v>3000.6</v>
      </c>
      <c r="B65" s="203" t="str">
        <f>Player!B21</f>
        <v>Player 21</v>
      </c>
      <c r="C65" s="204">
        <f>3*E65+F65</f>
        <v>3</v>
      </c>
      <c r="D65" s="205">
        <f>SUM(E65:G65)</f>
        <v>3</v>
      </c>
      <c r="E65" s="205">
        <f>SUM(H69+H71+H72)</f>
        <v>0</v>
      </c>
      <c r="F65" s="205">
        <f>SUM(G69+G71+G72)</f>
        <v>3</v>
      </c>
      <c r="G65" s="206">
        <f>SUM(F69+F71+F72)</f>
        <v>0</v>
      </c>
      <c r="H65" s="206">
        <f>SUM(E69+E71+E72)</f>
        <v>0</v>
      </c>
      <c r="I65" s="206">
        <f>SUM(D69+D71+D72)</f>
        <v>0</v>
      </c>
      <c r="J65" s="207">
        <f>H65-I65</f>
        <v>0</v>
      </c>
      <c r="K65" s="208" t="s">
        <v>79</v>
      </c>
      <c r="L65" s="209" t="str">
        <f>IF(SUM(A62:A65)=12003,K65,VLOOKUP(LARGE($A$5:$A$8,4),A62:B65,2,FALSE))</f>
        <v>4D</v>
      </c>
      <c r="N65" s="109"/>
      <c r="O65" s="109"/>
      <c r="P65" s="182">
        <f t="shared" si="44"/>
        <v>6.03</v>
      </c>
      <c r="Q65" s="178">
        <v>6</v>
      </c>
      <c r="R65" s="178">
        <v>3</v>
      </c>
      <c r="S65" s="127" t="s">
        <v>62</v>
      </c>
      <c r="T65" s="175" t="str">
        <f t="shared" si="45"/>
        <v>Player 9</v>
      </c>
      <c r="U65" s="175" t="str">
        <f t="shared" si="45"/>
        <v>Player 16</v>
      </c>
      <c r="V65" s="179"/>
      <c r="W65" s="179"/>
      <c r="X65" s="134" t="str">
        <f>B45</f>
        <v>Player 15</v>
      </c>
      <c r="Y65" s="109"/>
      <c r="Z65" s="129">
        <f>Z61+AA65/100</f>
        <v>5.03</v>
      </c>
      <c r="AA65" s="130">
        <v>3</v>
      </c>
      <c r="AB65" s="131" t="str">
        <f t="shared" si="46"/>
        <v>C</v>
      </c>
      <c r="AC65" s="131" t="str">
        <f t="shared" si="47"/>
        <v>Cinà</v>
      </c>
      <c r="AD65" s="131" t="str">
        <f t="shared" si="48"/>
        <v>Player 22</v>
      </c>
      <c r="AE65" s="131">
        <f t="shared" si="49"/>
        <v>0</v>
      </c>
      <c r="AF65" s="131">
        <f t="shared" si="50"/>
        <v>0</v>
      </c>
      <c r="AG65" s="132" t="str">
        <f t="shared" si="51"/>
        <v>Player 21</v>
      </c>
    </row>
    <row r="66" spans="1:33" ht="12.75">
      <c r="A66" s="210"/>
      <c r="B66" s="211"/>
      <c r="C66" s="212"/>
      <c r="D66" s="212"/>
      <c r="E66" s="212"/>
      <c r="F66" s="213"/>
      <c r="G66" s="213"/>
      <c r="H66" s="214"/>
      <c r="I66" s="212"/>
      <c r="J66" s="212"/>
      <c r="K66" s="215"/>
      <c r="L66" s="216"/>
      <c r="M66" s="152"/>
      <c r="N66" s="152"/>
      <c r="O66" s="152"/>
      <c r="P66" s="149"/>
      <c r="R66" s="138"/>
      <c r="S66" s="138"/>
      <c r="T66" s="154"/>
      <c r="U66" s="154"/>
      <c r="V66" s="140"/>
      <c r="W66" s="140"/>
      <c r="X66" s="140"/>
      <c r="Y66" s="109"/>
      <c r="Z66" s="129">
        <f>Z61+AA66/100</f>
        <v>5.04</v>
      </c>
      <c r="AA66" s="130">
        <v>4</v>
      </c>
      <c r="AB66" s="131" t="str">
        <f t="shared" si="46"/>
        <v>C</v>
      </c>
      <c r="AC66" s="131" t="str">
        <f t="shared" si="47"/>
        <v>Player 10</v>
      </c>
      <c r="AD66" s="131" t="str">
        <f t="shared" si="48"/>
        <v>Player 15</v>
      </c>
      <c r="AE66" s="131">
        <f t="shared" si="49"/>
        <v>0</v>
      </c>
      <c r="AF66" s="131">
        <f t="shared" si="50"/>
        <v>0</v>
      </c>
      <c r="AG66" s="132" t="str">
        <f t="shared" si="51"/>
        <v>Player 16</v>
      </c>
    </row>
    <row r="67" spans="1:33" ht="12.75">
      <c r="A67" s="217"/>
      <c r="B67" s="217"/>
      <c r="C67" s="233" t="s">
        <v>41</v>
      </c>
      <c r="D67" s="287" t="s">
        <v>11</v>
      </c>
      <c r="E67" s="287"/>
      <c r="F67" s="218"/>
      <c r="G67" s="219"/>
      <c r="H67" s="218"/>
      <c r="I67" s="287" t="s">
        <v>42</v>
      </c>
      <c r="J67" s="288"/>
      <c r="K67" s="220"/>
      <c r="L67" s="221"/>
      <c r="N67" s="109"/>
      <c r="O67" s="109"/>
      <c r="R67" s="150"/>
      <c r="S67" s="150"/>
      <c r="T67" s="155"/>
      <c r="U67" s="155"/>
      <c r="V67" s="150"/>
      <c r="W67" s="150"/>
      <c r="X67" s="150"/>
      <c r="Y67" s="109"/>
      <c r="Z67" s="129">
        <f>Z61+AA67/100</f>
        <v>5.05</v>
      </c>
      <c r="AA67" s="130">
        <v>5</v>
      </c>
      <c r="AB67" s="131" t="str">
        <f t="shared" si="46"/>
        <v>E</v>
      </c>
      <c r="AC67" s="131" t="str">
        <f t="shared" si="47"/>
        <v>Fontana</v>
      </c>
      <c r="AD67" s="131" t="str">
        <f t="shared" si="48"/>
        <v>Player 20</v>
      </c>
      <c r="AE67" s="131">
        <f t="shared" si="49"/>
        <v>0</v>
      </c>
      <c r="AF67" s="131">
        <f t="shared" si="50"/>
        <v>0</v>
      </c>
      <c r="AG67" s="132" t="str">
        <f t="shared" si="51"/>
        <v>Player 19</v>
      </c>
    </row>
    <row r="68" spans="1:33" ht="12.75">
      <c r="A68" s="222" t="str">
        <f>B62</f>
        <v>Durante</v>
      </c>
      <c r="B68" s="222" t="str">
        <f>B63</f>
        <v>Player 9</v>
      </c>
      <c r="C68" s="234">
        <v>1</v>
      </c>
      <c r="D68" s="223">
        <f>V60</f>
        <v>0</v>
      </c>
      <c r="E68" s="223">
        <f>W60</f>
        <v>0</v>
      </c>
      <c r="F68" s="224">
        <f aca="true" t="shared" si="52" ref="F68:F73">IF(D68&gt;E68,1,0)</f>
        <v>0</v>
      </c>
      <c r="G68" s="224">
        <f aca="true" t="shared" si="53" ref="G68:G73">IF(D68=E68,1,0)</f>
        <v>1</v>
      </c>
      <c r="H68" s="224">
        <f aca="true" t="shared" si="54" ref="H68:H73">IF(D68&lt;E68,1,0)</f>
        <v>0</v>
      </c>
      <c r="I68" s="280" t="str">
        <f aca="true" t="shared" si="55" ref="I68:I73">X60</f>
        <v>Cinà</v>
      </c>
      <c r="J68" s="281"/>
      <c r="K68" s="225"/>
      <c r="L68" s="221"/>
      <c r="N68" s="109"/>
      <c r="O68" s="109"/>
      <c r="R68" s="153"/>
      <c r="S68" s="153"/>
      <c r="T68" s="153"/>
      <c r="U68" s="153"/>
      <c r="V68" s="153"/>
      <c r="W68" s="153"/>
      <c r="X68" s="153"/>
      <c r="Y68" s="109"/>
      <c r="Z68" s="129">
        <f>Z61+AA68/100</f>
        <v>5.06</v>
      </c>
      <c r="AA68" s="130">
        <v>6</v>
      </c>
      <c r="AB68" s="131" t="str">
        <f t="shared" si="46"/>
        <v>E</v>
      </c>
      <c r="AC68" s="131" t="str">
        <f t="shared" si="47"/>
        <v>Player 8</v>
      </c>
      <c r="AD68" s="131" t="str">
        <f t="shared" si="48"/>
        <v>Player 17</v>
      </c>
      <c r="AE68" s="131">
        <f t="shared" si="49"/>
        <v>0</v>
      </c>
      <c r="AF68" s="131">
        <f t="shared" si="50"/>
        <v>0</v>
      </c>
      <c r="AG68" s="132" t="str">
        <f t="shared" si="51"/>
        <v>Player 18</v>
      </c>
    </row>
    <row r="69" spans="1:33" s="152" customFormat="1" ht="12.75">
      <c r="A69" s="222" t="str">
        <f>B64</f>
        <v>Player 16</v>
      </c>
      <c r="B69" s="222" t="str">
        <f>B65</f>
        <v>Player 21</v>
      </c>
      <c r="C69" s="234">
        <v>2</v>
      </c>
      <c r="D69" s="197">
        <f>V61</f>
        <v>0</v>
      </c>
      <c r="E69" s="197">
        <f>W61</f>
        <v>0</v>
      </c>
      <c r="F69" s="224">
        <f t="shared" si="52"/>
        <v>0</v>
      </c>
      <c r="G69" s="224">
        <f t="shared" si="53"/>
        <v>1</v>
      </c>
      <c r="H69" s="224">
        <f t="shared" si="54"/>
        <v>0</v>
      </c>
      <c r="I69" s="280" t="str">
        <f t="shared" si="55"/>
        <v>Player 22</v>
      </c>
      <c r="J69" s="281"/>
      <c r="K69" s="225"/>
      <c r="L69" s="226"/>
      <c r="M69" s="109"/>
      <c r="N69" s="109"/>
      <c r="O69" s="109"/>
      <c r="P69" s="110"/>
      <c r="Q69" s="149"/>
      <c r="R69" s="156"/>
      <c r="S69" s="156"/>
      <c r="T69" s="157"/>
      <c r="U69" s="157"/>
      <c r="V69" s="140"/>
      <c r="W69" s="140"/>
      <c r="X69" s="156"/>
      <c r="Z69" s="129">
        <f>Z61+AA69/100</f>
        <v>5.07</v>
      </c>
      <c r="AA69" s="141">
        <v>7</v>
      </c>
      <c r="AB69" s="131" t="str">
        <f t="shared" si="46"/>
        <v>-</v>
      </c>
      <c r="AC69" s="131" t="str">
        <f t="shared" si="47"/>
        <v>-</v>
      </c>
      <c r="AD69" s="131" t="str">
        <f t="shared" si="48"/>
        <v>-</v>
      </c>
      <c r="AE69" s="131" t="str">
        <f t="shared" si="49"/>
        <v>-</v>
      </c>
      <c r="AF69" s="131" t="str">
        <f t="shared" si="50"/>
        <v>-</v>
      </c>
      <c r="AG69" s="132" t="str">
        <f t="shared" si="51"/>
        <v>-</v>
      </c>
    </row>
    <row r="70" spans="1:33" s="152" customFormat="1" ht="12.75">
      <c r="A70" s="222" t="str">
        <f>B62</f>
        <v>Durante</v>
      </c>
      <c r="B70" s="222" t="str">
        <f>B64</f>
        <v>Player 16</v>
      </c>
      <c r="C70" s="234">
        <v>1</v>
      </c>
      <c r="D70" s="197">
        <f>V65</f>
        <v>0</v>
      </c>
      <c r="E70" s="197">
        <f>W65</f>
        <v>0</v>
      </c>
      <c r="F70" s="224">
        <f t="shared" si="52"/>
        <v>0</v>
      </c>
      <c r="G70" s="224">
        <f t="shared" si="53"/>
        <v>1</v>
      </c>
      <c r="H70" s="224">
        <f t="shared" si="54"/>
        <v>0</v>
      </c>
      <c r="I70" s="280" t="str">
        <f t="shared" si="55"/>
        <v>Player 10</v>
      </c>
      <c r="J70" s="281"/>
      <c r="K70" s="225"/>
      <c r="L70" s="221"/>
      <c r="M70" s="109"/>
      <c r="N70" s="109"/>
      <c r="O70" s="109"/>
      <c r="P70" s="110"/>
      <c r="Q70" s="149"/>
      <c r="R70" s="138"/>
      <c r="S70" s="138"/>
      <c r="T70" s="154"/>
      <c r="U70" s="154"/>
      <c r="V70" s="140"/>
      <c r="W70" s="140"/>
      <c r="X70" s="140"/>
      <c r="Z70" s="129">
        <f>Z61+AA70/100</f>
        <v>5.08</v>
      </c>
      <c r="AA70" s="130">
        <v>8</v>
      </c>
      <c r="AB70" s="131" t="str">
        <f t="shared" si="46"/>
        <v>-</v>
      </c>
      <c r="AC70" s="131" t="str">
        <f t="shared" si="47"/>
        <v>-</v>
      </c>
      <c r="AD70" s="131" t="str">
        <f t="shared" si="48"/>
        <v>-</v>
      </c>
      <c r="AE70" s="131" t="str">
        <f t="shared" si="49"/>
        <v>-</v>
      </c>
      <c r="AF70" s="131" t="str">
        <f t="shared" si="50"/>
        <v>-</v>
      </c>
      <c r="AG70" s="132" t="str">
        <f t="shared" si="51"/>
        <v>-</v>
      </c>
    </row>
    <row r="71" spans="1:33" s="152" customFormat="1" ht="12.75">
      <c r="A71" s="222" t="str">
        <f>B63</f>
        <v>Player 9</v>
      </c>
      <c r="B71" s="222" t="str">
        <f>B65</f>
        <v>Player 21</v>
      </c>
      <c r="C71" s="234">
        <v>2</v>
      </c>
      <c r="D71" s="223">
        <f>V66</f>
        <v>0</v>
      </c>
      <c r="E71" s="223">
        <f>W66</f>
        <v>0</v>
      </c>
      <c r="F71" s="224">
        <f t="shared" si="52"/>
        <v>0</v>
      </c>
      <c r="G71" s="224">
        <f t="shared" si="53"/>
        <v>1</v>
      </c>
      <c r="H71" s="224">
        <f t="shared" si="54"/>
        <v>0</v>
      </c>
      <c r="I71" s="280" t="str">
        <f t="shared" si="55"/>
        <v>Player 15</v>
      </c>
      <c r="J71" s="281"/>
      <c r="K71" s="225"/>
      <c r="L71" s="221"/>
      <c r="M71" s="109"/>
      <c r="N71" s="109"/>
      <c r="O71" s="109"/>
      <c r="P71" s="110"/>
      <c r="Q71" s="149"/>
      <c r="R71" s="138"/>
      <c r="S71" s="138"/>
      <c r="T71" s="154"/>
      <c r="U71" s="154"/>
      <c r="V71" s="140"/>
      <c r="W71" s="140"/>
      <c r="X71" s="140"/>
      <c r="Z71" s="129">
        <f>Z61+AA71/100</f>
        <v>5.09</v>
      </c>
      <c r="AA71" s="130">
        <v>9</v>
      </c>
      <c r="AB71" s="131" t="str">
        <f t="shared" si="46"/>
        <v>-</v>
      </c>
      <c r="AC71" s="131" t="str">
        <f t="shared" si="47"/>
        <v>-</v>
      </c>
      <c r="AD71" s="131" t="str">
        <f t="shared" si="48"/>
        <v>-</v>
      </c>
      <c r="AE71" s="131" t="str">
        <f t="shared" si="49"/>
        <v>-</v>
      </c>
      <c r="AF71" s="131" t="str">
        <f t="shared" si="50"/>
        <v>-</v>
      </c>
      <c r="AG71" s="132" t="str">
        <f t="shared" si="51"/>
        <v>-</v>
      </c>
    </row>
    <row r="72" spans="1:33" s="152" customFormat="1" ht="12.75">
      <c r="A72" s="222" t="str">
        <f>B62</f>
        <v>Durante</v>
      </c>
      <c r="B72" s="222" t="str">
        <f>B65</f>
        <v>Player 21</v>
      </c>
      <c r="C72" s="234">
        <v>1</v>
      </c>
      <c r="D72" s="223">
        <f>V70</f>
        <v>0</v>
      </c>
      <c r="E72" s="223">
        <f>W70</f>
        <v>0</v>
      </c>
      <c r="F72" s="224">
        <f t="shared" si="52"/>
        <v>0</v>
      </c>
      <c r="G72" s="224">
        <f t="shared" si="53"/>
        <v>1</v>
      </c>
      <c r="H72" s="224">
        <f t="shared" si="54"/>
        <v>0</v>
      </c>
      <c r="I72" s="280" t="str">
        <f t="shared" si="55"/>
        <v>Player 22</v>
      </c>
      <c r="J72" s="281"/>
      <c r="K72" s="225"/>
      <c r="L72" s="221"/>
      <c r="M72" s="109"/>
      <c r="N72" s="109"/>
      <c r="O72" s="109"/>
      <c r="P72" s="110"/>
      <c r="Q72" s="149"/>
      <c r="R72" s="138"/>
      <c r="S72" s="138"/>
      <c r="T72" s="150"/>
      <c r="U72" s="150"/>
      <c r="V72" s="151"/>
      <c r="W72" s="151"/>
      <c r="X72" s="150"/>
      <c r="Z72" s="129">
        <f>Z61+AA72/100</f>
        <v>5.1</v>
      </c>
      <c r="AA72" s="130">
        <v>10</v>
      </c>
      <c r="AB72" s="131" t="str">
        <f t="shared" si="46"/>
        <v>-</v>
      </c>
      <c r="AC72" s="131" t="str">
        <f t="shared" si="47"/>
        <v>-</v>
      </c>
      <c r="AD72" s="131" t="str">
        <f t="shared" si="48"/>
        <v>-</v>
      </c>
      <c r="AE72" s="131" t="str">
        <f t="shared" si="49"/>
        <v>-</v>
      </c>
      <c r="AF72" s="131" t="str">
        <f t="shared" si="50"/>
        <v>-</v>
      </c>
      <c r="AG72" s="132" t="str">
        <f t="shared" si="51"/>
        <v>-</v>
      </c>
    </row>
    <row r="73" spans="1:33" s="152" customFormat="1" ht="12.75">
      <c r="A73" s="222" t="str">
        <f>B63</f>
        <v>Player 9</v>
      </c>
      <c r="B73" s="222" t="str">
        <f>B64</f>
        <v>Player 16</v>
      </c>
      <c r="C73" s="234">
        <v>2</v>
      </c>
      <c r="D73" s="223">
        <f>V71</f>
        <v>0</v>
      </c>
      <c r="E73" s="223">
        <f>W71</f>
        <v>0</v>
      </c>
      <c r="F73" s="224">
        <f t="shared" si="52"/>
        <v>0</v>
      </c>
      <c r="G73" s="224">
        <f t="shared" si="53"/>
        <v>1</v>
      </c>
      <c r="H73" s="224">
        <f t="shared" si="54"/>
        <v>0</v>
      </c>
      <c r="I73" s="280" t="str">
        <f t="shared" si="55"/>
        <v>Player 15</v>
      </c>
      <c r="J73" s="281"/>
      <c r="K73" s="225"/>
      <c r="L73" s="221"/>
      <c r="M73" s="109"/>
      <c r="N73" s="109"/>
      <c r="O73" s="109"/>
      <c r="P73" s="110"/>
      <c r="Q73" s="149"/>
      <c r="R73" s="138"/>
      <c r="S73" s="138"/>
      <c r="T73" s="150"/>
      <c r="U73" s="150"/>
      <c r="V73" s="151"/>
      <c r="W73" s="151"/>
      <c r="X73" s="150"/>
      <c r="Z73" s="129">
        <f>Z61+AA73/100</f>
        <v>5.11</v>
      </c>
      <c r="AA73" s="141">
        <v>11</v>
      </c>
      <c r="AB73" s="131" t="str">
        <f t="shared" si="46"/>
        <v>-</v>
      </c>
      <c r="AC73" s="131" t="str">
        <f t="shared" si="47"/>
        <v>-</v>
      </c>
      <c r="AD73" s="131" t="str">
        <f t="shared" si="48"/>
        <v>-</v>
      </c>
      <c r="AE73" s="131" t="str">
        <f t="shared" si="49"/>
        <v>-</v>
      </c>
      <c r="AF73" s="131" t="str">
        <f t="shared" si="50"/>
        <v>-</v>
      </c>
      <c r="AG73" s="132" t="str">
        <f t="shared" si="51"/>
        <v>-</v>
      </c>
    </row>
    <row r="74" spans="1:33" ht="13.5" thickBot="1">
      <c r="A74" s="227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9"/>
      <c r="N74" s="109"/>
      <c r="O74" s="109"/>
      <c r="R74" s="138"/>
      <c r="S74" s="138"/>
      <c r="T74" s="150"/>
      <c r="U74" s="150"/>
      <c r="V74" s="151"/>
      <c r="W74" s="151"/>
      <c r="X74" s="150"/>
      <c r="Y74" s="109"/>
      <c r="Z74" s="142">
        <f>Z61+AA74/100</f>
        <v>5.12</v>
      </c>
      <c r="AA74" s="143">
        <v>12</v>
      </c>
      <c r="AB74" s="127" t="str">
        <f t="shared" si="46"/>
        <v>-</v>
      </c>
      <c r="AC74" s="127" t="str">
        <f t="shared" si="47"/>
        <v>-</v>
      </c>
      <c r="AD74" s="127" t="str">
        <f t="shared" si="48"/>
        <v>-</v>
      </c>
      <c r="AE74" s="127" t="str">
        <f t="shared" si="49"/>
        <v>-</v>
      </c>
      <c r="AF74" s="127" t="str">
        <f t="shared" si="50"/>
        <v>-</v>
      </c>
      <c r="AG74" s="144" t="str">
        <f t="shared" si="51"/>
        <v>-</v>
      </c>
    </row>
    <row r="75" spans="14:30" ht="12.75">
      <c r="N75" s="109"/>
      <c r="O75" s="109"/>
      <c r="R75" s="138"/>
      <c r="S75" s="138"/>
      <c r="T75" s="150"/>
      <c r="U75" s="150"/>
      <c r="V75" s="151"/>
      <c r="W75" s="151"/>
      <c r="X75" s="150"/>
      <c r="Y75" s="109"/>
      <c r="Z75" s="145"/>
      <c r="AC75" s="109"/>
      <c r="AD75" s="109"/>
    </row>
    <row r="76" spans="14:30" ht="13.5" thickBot="1">
      <c r="N76" s="109"/>
      <c r="O76" s="109"/>
      <c r="R76" s="138"/>
      <c r="S76" s="138"/>
      <c r="T76" s="150"/>
      <c r="U76" s="150"/>
      <c r="V76" s="151"/>
      <c r="W76" s="151"/>
      <c r="X76" s="150"/>
      <c r="Y76" s="109"/>
      <c r="Z76" s="145"/>
      <c r="AC76" s="109"/>
      <c r="AD76" s="109"/>
    </row>
    <row r="77" spans="1:33" ht="13.5" thickBot="1">
      <c r="A77" s="102" t="s">
        <v>15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4"/>
      <c r="M77" s="105"/>
      <c r="N77" s="105"/>
      <c r="O77" s="105"/>
      <c r="P77" s="107"/>
      <c r="Q77" s="107"/>
      <c r="R77" s="271" t="s">
        <v>60</v>
      </c>
      <c r="S77" s="272"/>
      <c r="T77" s="272"/>
      <c r="U77" s="272"/>
      <c r="V77" s="272"/>
      <c r="W77" s="272"/>
      <c r="X77" s="273"/>
      <c r="Y77" s="109"/>
      <c r="Z77" s="108">
        <v>6</v>
      </c>
      <c r="AA77" s="277" t="s">
        <v>117</v>
      </c>
      <c r="AB77" s="278"/>
      <c r="AC77" s="278"/>
      <c r="AD77" s="278"/>
      <c r="AE77" s="278"/>
      <c r="AF77" s="278"/>
      <c r="AG77" s="279"/>
    </row>
    <row r="78" spans="1:33" ht="13.5" thickBot="1">
      <c r="A78" s="186"/>
      <c r="B78" s="189"/>
      <c r="C78" s="190"/>
      <c r="D78" s="190"/>
      <c r="E78" s="190"/>
      <c r="F78" s="191"/>
      <c r="G78" s="191"/>
      <c r="H78" s="192"/>
      <c r="I78" s="190"/>
      <c r="J78" s="190"/>
      <c r="K78" s="193"/>
      <c r="L78" s="194"/>
      <c r="N78" s="109"/>
      <c r="O78" s="109"/>
      <c r="P78" s="111" t="s">
        <v>127</v>
      </c>
      <c r="Q78" s="111" t="s">
        <v>116</v>
      </c>
      <c r="R78" s="112" t="s">
        <v>41</v>
      </c>
      <c r="S78" s="112" t="s">
        <v>56</v>
      </c>
      <c r="T78" s="113"/>
      <c r="U78" s="113"/>
      <c r="V78" s="114"/>
      <c r="W78" s="114"/>
      <c r="X78" s="112" t="s">
        <v>42</v>
      </c>
      <c r="Y78" s="109"/>
      <c r="Z78" s="148" t="s">
        <v>127</v>
      </c>
      <c r="AA78" s="116" t="s">
        <v>118</v>
      </c>
      <c r="AB78" s="116" t="s">
        <v>123</v>
      </c>
      <c r="AC78" s="117" t="s">
        <v>124</v>
      </c>
      <c r="AD78" s="117" t="s">
        <v>125</v>
      </c>
      <c r="AE78" s="118" t="s">
        <v>126</v>
      </c>
      <c r="AF78" s="118"/>
      <c r="AG78" s="116" t="s">
        <v>42</v>
      </c>
    </row>
    <row r="79" spans="1:33" ht="13.5" thickBot="1">
      <c r="A79" s="187"/>
      <c r="B79" s="188" t="str">
        <f>A77</f>
        <v>GIRONE 5</v>
      </c>
      <c r="C79" s="282" t="s">
        <v>132</v>
      </c>
      <c r="D79" s="283"/>
      <c r="E79" s="283"/>
      <c r="F79" s="283"/>
      <c r="G79" s="283"/>
      <c r="H79" s="283"/>
      <c r="I79" s="283"/>
      <c r="J79" s="284"/>
      <c r="K79" s="285" t="s">
        <v>133</v>
      </c>
      <c r="L79" s="286"/>
      <c r="M79" s="152"/>
      <c r="N79" s="152"/>
      <c r="O79" s="152"/>
      <c r="P79" s="181">
        <f aca="true" t="shared" si="56" ref="P79:P84">Q79+R79/100</f>
        <v>1.05</v>
      </c>
      <c r="Q79" s="178">
        <v>1</v>
      </c>
      <c r="R79" s="178">
        <v>5</v>
      </c>
      <c r="S79" s="119" t="s">
        <v>113</v>
      </c>
      <c r="T79" s="120" t="str">
        <f aca="true" t="shared" si="57" ref="T79:U84">A87</f>
        <v>Fontana</v>
      </c>
      <c r="U79" s="120" t="str">
        <f t="shared" si="57"/>
        <v>Player 8</v>
      </c>
      <c r="V79" s="178"/>
      <c r="W79" s="178"/>
      <c r="X79" s="122" t="str">
        <f>B100</f>
        <v>Gagliano</v>
      </c>
      <c r="Y79" s="109"/>
      <c r="Z79" s="123">
        <f>Z77+AA79/100</f>
        <v>6.01</v>
      </c>
      <c r="AA79" s="124">
        <v>1</v>
      </c>
      <c r="AB79" s="125" t="str">
        <f aca="true" t="shared" si="58" ref="AB79:AB90">_xlfn.IFERROR(VLOOKUP(Z79,$P:$X,4,FALSE),"-")</f>
        <v>B</v>
      </c>
      <c r="AC79" s="125" t="str">
        <f aca="true" t="shared" si="59" ref="AC79:AC90">_xlfn.IFERROR(VLOOKUP(Z79,$P:$X,5,FALSE),"-")</f>
        <v>Player 11</v>
      </c>
      <c r="AD79" s="119" t="str">
        <f aca="true" t="shared" si="60" ref="AD79:AD90">_xlfn.IFERROR(VLOOKUP(Z79,$P:$X,6,FALSE),"-")</f>
        <v>Player 14</v>
      </c>
      <c r="AE79" s="119">
        <f aca="true" t="shared" si="61" ref="AE79:AE90">_xlfn.IFERROR(VLOOKUP(Z79,$P:$X,7,FALSE),"-")</f>
        <v>0</v>
      </c>
      <c r="AF79" s="119">
        <f aca="true" t="shared" si="62" ref="AF79:AF90">_xlfn.IFERROR(VLOOKUP(Z79,$P:$X,8,FALSE),"-")</f>
        <v>0</v>
      </c>
      <c r="AG79" s="126" t="str">
        <f aca="true" t="shared" si="63" ref="AG79:AG90">_xlfn.IFERROR(VLOOKUP(Z79,$P:$X,9,FALSE),"-")</f>
        <v>Player 13</v>
      </c>
    </row>
    <row r="80" spans="1:33" s="105" customFormat="1" ht="13.5" thickBot="1">
      <c r="A80" s="187"/>
      <c r="B80" s="232" t="s">
        <v>112</v>
      </c>
      <c r="C80" s="239" t="s">
        <v>1</v>
      </c>
      <c r="D80" s="240" t="s">
        <v>2</v>
      </c>
      <c r="E80" s="240" t="s">
        <v>3</v>
      </c>
      <c r="F80" s="241" t="s">
        <v>4</v>
      </c>
      <c r="G80" s="241" t="s">
        <v>5</v>
      </c>
      <c r="H80" s="241" t="s">
        <v>6</v>
      </c>
      <c r="I80" s="240" t="s">
        <v>7</v>
      </c>
      <c r="J80" s="242" t="s">
        <v>8</v>
      </c>
      <c r="K80" s="230" t="s">
        <v>134</v>
      </c>
      <c r="L80" s="231" t="s">
        <v>112</v>
      </c>
      <c r="M80" s="109"/>
      <c r="N80" s="109"/>
      <c r="O80" s="109"/>
      <c r="P80" s="182">
        <f t="shared" si="56"/>
        <v>1.06</v>
      </c>
      <c r="Q80" s="178">
        <v>1</v>
      </c>
      <c r="R80" s="178">
        <v>6</v>
      </c>
      <c r="S80" s="127" t="s">
        <v>113</v>
      </c>
      <c r="T80" s="175" t="str">
        <f t="shared" si="57"/>
        <v>Player 17</v>
      </c>
      <c r="U80" s="175" t="str">
        <f t="shared" si="57"/>
        <v>Player 20</v>
      </c>
      <c r="V80" s="179"/>
      <c r="W80" s="179"/>
      <c r="X80" s="134" t="str">
        <f>B103</f>
        <v>Player 19</v>
      </c>
      <c r="Z80" s="129">
        <f>Z77+AA80/100</f>
        <v>6.02</v>
      </c>
      <c r="AA80" s="130">
        <v>2</v>
      </c>
      <c r="AB80" s="131" t="str">
        <f t="shared" si="58"/>
        <v>B</v>
      </c>
      <c r="AC80" s="131" t="str">
        <f t="shared" si="59"/>
        <v>Manzella</v>
      </c>
      <c r="AD80" s="131" t="str">
        <f t="shared" si="60"/>
        <v>Player 23</v>
      </c>
      <c r="AE80" s="131">
        <f t="shared" si="61"/>
        <v>0</v>
      </c>
      <c r="AF80" s="131">
        <f t="shared" si="62"/>
        <v>0</v>
      </c>
      <c r="AG80" s="132" t="str">
        <f t="shared" si="63"/>
        <v>Player 24</v>
      </c>
    </row>
    <row r="81" spans="1:33" ht="13.5" thickBot="1">
      <c r="A81" s="195">
        <f>C81*1000+J81*50+H81+0.9</f>
        <v>3000.9</v>
      </c>
      <c r="B81" s="196" t="str">
        <f>Player!B5</f>
        <v>Fontana</v>
      </c>
      <c r="C81" s="197">
        <f>3*E81+F81</f>
        <v>3</v>
      </c>
      <c r="D81" s="185">
        <f>SUM(E81:G81)</f>
        <v>3</v>
      </c>
      <c r="E81" s="185">
        <f>SUM(F87+F89+F91)</f>
        <v>0</v>
      </c>
      <c r="F81" s="198">
        <f>SUM(G87+G89+G91)</f>
        <v>3</v>
      </c>
      <c r="G81" s="198">
        <f>SUM(H87+H89+H91)</f>
        <v>0</v>
      </c>
      <c r="H81" s="198">
        <f>SUM(D87+D89+D91)</f>
        <v>0</v>
      </c>
      <c r="I81" s="185">
        <f>SUM(E87+E89+E91)</f>
        <v>0</v>
      </c>
      <c r="J81" s="199">
        <f>H81-I81</f>
        <v>0</v>
      </c>
      <c r="K81" s="200" t="s">
        <v>65</v>
      </c>
      <c r="L81" s="201" t="str">
        <f>IF(SUM(A81:A84)=12003,K81,VLOOKUP(LARGE($A$5:$A$8,1),A81:B84,2,FALSE))</f>
        <v>5A</v>
      </c>
      <c r="N81" s="109"/>
      <c r="O81" s="109"/>
      <c r="P81" s="181">
        <f t="shared" si="56"/>
        <v>3.05</v>
      </c>
      <c r="Q81" s="178">
        <v>3</v>
      </c>
      <c r="R81" s="178">
        <v>5</v>
      </c>
      <c r="S81" s="167" t="s">
        <v>113</v>
      </c>
      <c r="T81" s="176" t="str">
        <f t="shared" si="57"/>
        <v>Fontana</v>
      </c>
      <c r="U81" s="176" t="str">
        <f t="shared" si="57"/>
        <v>Player 17</v>
      </c>
      <c r="V81" s="180"/>
      <c r="W81" s="180"/>
      <c r="X81" s="177" t="str">
        <f>B101</f>
        <v>Player 7</v>
      </c>
      <c r="Y81" s="109"/>
      <c r="Z81" s="129">
        <f>Z77+AA81/100</f>
        <v>6.03</v>
      </c>
      <c r="AA81" s="130">
        <v>3</v>
      </c>
      <c r="AB81" s="131" t="str">
        <f t="shared" si="58"/>
        <v>D</v>
      </c>
      <c r="AC81" s="131" t="str">
        <f t="shared" si="59"/>
        <v>Player 9</v>
      </c>
      <c r="AD81" s="131" t="str">
        <f t="shared" si="60"/>
        <v>Player 16</v>
      </c>
      <c r="AE81" s="131">
        <f t="shared" si="61"/>
        <v>0</v>
      </c>
      <c r="AF81" s="131">
        <f t="shared" si="62"/>
        <v>0</v>
      </c>
      <c r="AG81" s="132" t="str">
        <f t="shared" si="63"/>
        <v>Player 15</v>
      </c>
    </row>
    <row r="82" spans="1:33" s="152" customFormat="1" ht="13.5" thickBot="1">
      <c r="A82" s="195">
        <f>C82*1000+J82*50+H82+0.8</f>
        <v>3000.8</v>
      </c>
      <c r="B82" s="202" t="str">
        <f>Player!B8</f>
        <v>Player 8</v>
      </c>
      <c r="C82" s="197">
        <f>3*E82+F82</f>
        <v>3</v>
      </c>
      <c r="D82" s="185">
        <f>SUM(E82:G82)</f>
        <v>3</v>
      </c>
      <c r="E82" s="185">
        <f>SUM(H87+F90+F92)</f>
        <v>0</v>
      </c>
      <c r="F82" s="198">
        <f>SUM(G87+G90+G92)</f>
        <v>3</v>
      </c>
      <c r="G82" s="198">
        <f>SUM(F87+H90+H92)</f>
        <v>0</v>
      </c>
      <c r="H82" s="198">
        <f>SUM(E87+D90+D92)</f>
        <v>0</v>
      </c>
      <c r="I82" s="198">
        <f>SUM(D87+E90+E92)</f>
        <v>0</v>
      </c>
      <c r="J82" s="199">
        <f>H82-I82</f>
        <v>0</v>
      </c>
      <c r="K82" s="200" t="s">
        <v>66</v>
      </c>
      <c r="L82" s="201" t="str">
        <f>IF(SUM(A81:A84)=12003,K82,VLOOKUP(LARGE($A$5:$A$8,2),A81:B84,2,FALSE))</f>
        <v>5B</v>
      </c>
      <c r="M82" s="109"/>
      <c r="N82" s="109"/>
      <c r="O82" s="109"/>
      <c r="P82" s="182">
        <f t="shared" si="56"/>
        <v>3.06</v>
      </c>
      <c r="Q82" s="178">
        <v>3</v>
      </c>
      <c r="R82" s="178">
        <v>6</v>
      </c>
      <c r="S82" s="127" t="s">
        <v>113</v>
      </c>
      <c r="T82" s="175" t="str">
        <f t="shared" si="57"/>
        <v>Player 8</v>
      </c>
      <c r="U82" s="175" t="str">
        <f t="shared" si="57"/>
        <v>Player 20</v>
      </c>
      <c r="V82" s="179"/>
      <c r="W82" s="179"/>
      <c r="X82" s="134" t="str">
        <f>B102</f>
        <v>Player 18</v>
      </c>
      <c r="Z82" s="129">
        <f>Z77+AA82/100</f>
        <v>6.04</v>
      </c>
      <c r="AA82" s="130">
        <v>4</v>
      </c>
      <c r="AB82" s="131" t="str">
        <f t="shared" si="58"/>
        <v>D</v>
      </c>
      <c r="AC82" s="131" t="str">
        <f t="shared" si="59"/>
        <v>Durante</v>
      </c>
      <c r="AD82" s="131" t="str">
        <f t="shared" si="60"/>
        <v>Player 21</v>
      </c>
      <c r="AE82" s="131">
        <f t="shared" si="61"/>
        <v>0</v>
      </c>
      <c r="AF82" s="131">
        <f t="shared" si="62"/>
        <v>0</v>
      </c>
      <c r="AG82" s="132" t="str">
        <f t="shared" si="63"/>
        <v>Player 22</v>
      </c>
    </row>
    <row r="83" spans="1:33" ht="13.5" thickBot="1">
      <c r="A83" s="195">
        <f>C83*1000+J83*50+H83+0.7</f>
        <v>3000.7</v>
      </c>
      <c r="B83" s="202" t="str">
        <f>Player!B17</f>
        <v>Player 17</v>
      </c>
      <c r="C83" s="197">
        <f>3*E83+F83</f>
        <v>3</v>
      </c>
      <c r="D83" s="185">
        <f>SUM(E83:G83)</f>
        <v>3</v>
      </c>
      <c r="E83" s="185">
        <f>SUM(F88+H89+H92)</f>
        <v>0</v>
      </c>
      <c r="F83" s="198">
        <f>SUM(G88+G89+G92)</f>
        <v>3</v>
      </c>
      <c r="G83" s="198">
        <f>SUM(H88+F89+F92)</f>
        <v>0</v>
      </c>
      <c r="H83" s="198">
        <f>SUM(D88+E89+E92)</f>
        <v>0</v>
      </c>
      <c r="I83" s="198">
        <f>SUM(E88+D89+D92)</f>
        <v>0</v>
      </c>
      <c r="J83" s="199">
        <f>H83-I83</f>
        <v>0</v>
      </c>
      <c r="K83" s="200" t="s">
        <v>67</v>
      </c>
      <c r="L83" s="201" t="str">
        <f>IF(SUM(A81:A84)=12003,K83,VLOOKUP(LARGE($A$5:$A$8,3),A81:B84,2,FALSE))</f>
        <v>5C</v>
      </c>
      <c r="N83" s="109"/>
      <c r="O83" s="109"/>
      <c r="P83" s="181">
        <f t="shared" si="56"/>
        <v>5.05</v>
      </c>
      <c r="Q83" s="178">
        <v>5</v>
      </c>
      <c r="R83" s="178">
        <v>5</v>
      </c>
      <c r="S83" s="167" t="s">
        <v>113</v>
      </c>
      <c r="T83" s="176" t="str">
        <f t="shared" si="57"/>
        <v>Fontana</v>
      </c>
      <c r="U83" s="176" t="str">
        <f t="shared" si="57"/>
        <v>Player 20</v>
      </c>
      <c r="V83" s="180"/>
      <c r="W83" s="180"/>
      <c r="X83" s="177" t="str">
        <f>B103</f>
        <v>Player 19</v>
      </c>
      <c r="Y83" s="109"/>
      <c r="Z83" s="129">
        <f>Z77+AA83/100</f>
        <v>6.05</v>
      </c>
      <c r="AA83" s="130">
        <v>5</v>
      </c>
      <c r="AB83" s="131" t="str">
        <f t="shared" si="58"/>
        <v>F</v>
      </c>
      <c r="AC83" s="131" t="str">
        <f t="shared" si="59"/>
        <v>Player 7</v>
      </c>
      <c r="AD83" s="131" t="str">
        <f t="shared" si="60"/>
        <v>Player 18</v>
      </c>
      <c r="AE83" s="131">
        <f t="shared" si="61"/>
        <v>0</v>
      </c>
      <c r="AF83" s="131">
        <f t="shared" si="62"/>
        <v>0</v>
      </c>
      <c r="AG83" s="132" t="str">
        <f t="shared" si="63"/>
        <v>Player 17</v>
      </c>
    </row>
    <row r="84" spans="1:33" ht="13.5" thickBot="1">
      <c r="A84" s="195">
        <f>C84*1000+J84*50+H84+0.6</f>
        <v>3000.6</v>
      </c>
      <c r="B84" s="203" t="str">
        <f>Player!B20</f>
        <v>Player 20</v>
      </c>
      <c r="C84" s="204">
        <f>3*E84+F84</f>
        <v>3</v>
      </c>
      <c r="D84" s="205">
        <f>SUM(E84:G84)</f>
        <v>3</v>
      </c>
      <c r="E84" s="205">
        <f>SUM(H88+H90+H91)</f>
        <v>0</v>
      </c>
      <c r="F84" s="205">
        <f>SUM(G88+G90+G91)</f>
        <v>3</v>
      </c>
      <c r="G84" s="206">
        <f>SUM(F88+F90+F91)</f>
        <v>0</v>
      </c>
      <c r="H84" s="206">
        <f>SUM(E88+E90+E91)</f>
        <v>0</v>
      </c>
      <c r="I84" s="206">
        <f>SUM(D88+D90+D91)</f>
        <v>0</v>
      </c>
      <c r="J84" s="207">
        <f>H84-I84</f>
        <v>0</v>
      </c>
      <c r="K84" s="208" t="s">
        <v>80</v>
      </c>
      <c r="L84" s="209" t="str">
        <f>IF(SUM(A81:A84)=12003,K84,VLOOKUP(LARGE($A$5:$A$8,4),A81:B84,2,FALSE))</f>
        <v>5D</v>
      </c>
      <c r="N84" s="109"/>
      <c r="O84" s="109"/>
      <c r="P84" s="182">
        <f t="shared" si="56"/>
        <v>5.06</v>
      </c>
      <c r="Q84" s="178">
        <v>5</v>
      </c>
      <c r="R84" s="178">
        <v>6</v>
      </c>
      <c r="S84" s="127" t="s">
        <v>113</v>
      </c>
      <c r="T84" s="175" t="str">
        <f t="shared" si="57"/>
        <v>Player 8</v>
      </c>
      <c r="U84" s="175" t="str">
        <f t="shared" si="57"/>
        <v>Player 17</v>
      </c>
      <c r="V84" s="179"/>
      <c r="W84" s="179"/>
      <c r="X84" s="134" t="str">
        <f>B102</f>
        <v>Player 18</v>
      </c>
      <c r="Y84" s="109"/>
      <c r="Z84" s="129">
        <f>Z77+AA84/100</f>
        <v>6.06</v>
      </c>
      <c r="AA84" s="130">
        <v>6</v>
      </c>
      <c r="AB84" s="131" t="str">
        <f t="shared" si="58"/>
        <v>F</v>
      </c>
      <c r="AC84" s="131" t="str">
        <f t="shared" si="59"/>
        <v>Gagliano</v>
      </c>
      <c r="AD84" s="131" t="str">
        <f t="shared" si="60"/>
        <v>Player 19</v>
      </c>
      <c r="AE84" s="131">
        <f t="shared" si="61"/>
        <v>0</v>
      </c>
      <c r="AF84" s="131">
        <f t="shared" si="62"/>
        <v>0</v>
      </c>
      <c r="AG84" s="132" t="str">
        <f t="shared" si="63"/>
        <v>Player 20</v>
      </c>
    </row>
    <row r="85" spans="1:33" ht="12.75">
      <c r="A85" s="210"/>
      <c r="B85" s="211"/>
      <c r="C85" s="212"/>
      <c r="D85" s="212"/>
      <c r="E85" s="212"/>
      <c r="F85" s="213"/>
      <c r="G85" s="213"/>
      <c r="H85" s="214"/>
      <c r="I85" s="212"/>
      <c r="J85" s="212"/>
      <c r="K85" s="215"/>
      <c r="L85" s="216"/>
      <c r="M85" s="152"/>
      <c r="N85" s="152"/>
      <c r="O85" s="152"/>
      <c r="P85" s="149"/>
      <c r="Q85" s="137"/>
      <c r="R85" s="138"/>
      <c r="S85" s="138"/>
      <c r="T85" s="139"/>
      <c r="U85" s="139"/>
      <c r="V85" s="140"/>
      <c r="W85" s="140"/>
      <c r="X85" s="139"/>
      <c r="Y85" s="109"/>
      <c r="Z85" s="129">
        <f>Z77+AA85/100</f>
        <v>6.07</v>
      </c>
      <c r="AA85" s="141">
        <v>7</v>
      </c>
      <c r="AB85" s="131" t="str">
        <f t="shared" si="58"/>
        <v>-</v>
      </c>
      <c r="AC85" s="131" t="str">
        <f t="shared" si="59"/>
        <v>-</v>
      </c>
      <c r="AD85" s="131" t="str">
        <f t="shared" si="60"/>
        <v>-</v>
      </c>
      <c r="AE85" s="131" t="str">
        <f t="shared" si="61"/>
        <v>-</v>
      </c>
      <c r="AF85" s="131" t="str">
        <f t="shared" si="62"/>
        <v>-</v>
      </c>
      <c r="AG85" s="132" t="str">
        <f t="shared" si="63"/>
        <v>-</v>
      </c>
    </row>
    <row r="86" spans="1:33" ht="12.75">
      <c r="A86" s="217"/>
      <c r="B86" s="217"/>
      <c r="C86" s="233" t="s">
        <v>41</v>
      </c>
      <c r="D86" s="287" t="s">
        <v>11</v>
      </c>
      <c r="E86" s="287"/>
      <c r="F86" s="218"/>
      <c r="G86" s="219"/>
      <c r="H86" s="218"/>
      <c r="I86" s="287" t="s">
        <v>42</v>
      </c>
      <c r="J86" s="288"/>
      <c r="K86" s="220"/>
      <c r="L86" s="221"/>
      <c r="N86" s="109"/>
      <c r="O86" s="109"/>
      <c r="R86" s="138"/>
      <c r="S86" s="138"/>
      <c r="T86" s="139"/>
      <c r="U86" s="139"/>
      <c r="V86" s="140"/>
      <c r="W86" s="140"/>
      <c r="X86" s="139"/>
      <c r="Y86" s="109"/>
      <c r="Z86" s="129">
        <f>Z77+AA86/100</f>
        <v>6.08</v>
      </c>
      <c r="AA86" s="130">
        <v>8</v>
      </c>
      <c r="AB86" s="131" t="str">
        <f t="shared" si="58"/>
        <v>-</v>
      </c>
      <c r="AC86" s="131" t="str">
        <f t="shared" si="59"/>
        <v>-</v>
      </c>
      <c r="AD86" s="131" t="str">
        <f t="shared" si="60"/>
        <v>-</v>
      </c>
      <c r="AE86" s="131" t="str">
        <f t="shared" si="61"/>
        <v>-</v>
      </c>
      <c r="AF86" s="131" t="str">
        <f t="shared" si="62"/>
        <v>-</v>
      </c>
      <c r="AG86" s="132" t="str">
        <f t="shared" si="63"/>
        <v>-</v>
      </c>
    </row>
    <row r="87" spans="1:33" ht="12.75">
      <c r="A87" s="222" t="str">
        <f>B81</f>
        <v>Fontana</v>
      </c>
      <c r="B87" s="222" t="str">
        <f>B82</f>
        <v>Player 8</v>
      </c>
      <c r="C87" s="234">
        <v>1</v>
      </c>
      <c r="D87" s="223">
        <f>V79</f>
        <v>0</v>
      </c>
      <c r="E87" s="223">
        <f>W79</f>
        <v>0</v>
      </c>
      <c r="F87" s="224">
        <f aca="true" t="shared" si="64" ref="F87:F92">IF(D87&gt;E87,1,0)</f>
        <v>0</v>
      </c>
      <c r="G87" s="224">
        <f aca="true" t="shared" si="65" ref="G87:G92">IF(D87=E87,1,0)</f>
        <v>1</v>
      </c>
      <c r="H87" s="224">
        <f aca="true" t="shared" si="66" ref="H87:H92">IF(D87&lt;E87,1,0)</f>
        <v>0</v>
      </c>
      <c r="I87" s="280" t="str">
        <f aca="true" t="shared" si="67" ref="I87:I92">X79</f>
        <v>Gagliano</v>
      </c>
      <c r="J87" s="281"/>
      <c r="K87" s="225"/>
      <c r="L87" s="221"/>
      <c r="N87" s="109"/>
      <c r="O87" s="109"/>
      <c r="R87" s="138"/>
      <c r="S87" s="138"/>
      <c r="T87" s="139"/>
      <c r="U87" s="139"/>
      <c r="V87" s="140"/>
      <c r="W87" s="140"/>
      <c r="X87" s="139"/>
      <c r="Y87" s="109"/>
      <c r="Z87" s="129">
        <f>Z77+AA87/100</f>
        <v>6.09</v>
      </c>
      <c r="AA87" s="130">
        <v>9</v>
      </c>
      <c r="AB87" s="131" t="str">
        <f t="shared" si="58"/>
        <v>-</v>
      </c>
      <c r="AC87" s="131" t="str">
        <f t="shared" si="59"/>
        <v>-</v>
      </c>
      <c r="AD87" s="131" t="str">
        <f t="shared" si="60"/>
        <v>-</v>
      </c>
      <c r="AE87" s="131" t="str">
        <f t="shared" si="61"/>
        <v>-</v>
      </c>
      <c r="AF87" s="131" t="str">
        <f t="shared" si="62"/>
        <v>-</v>
      </c>
      <c r="AG87" s="132" t="str">
        <f t="shared" si="63"/>
        <v>-</v>
      </c>
    </row>
    <row r="88" spans="1:33" s="152" customFormat="1" ht="12.75">
      <c r="A88" s="222" t="str">
        <f>B83</f>
        <v>Player 17</v>
      </c>
      <c r="B88" s="222" t="str">
        <f>B84</f>
        <v>Player 20</v>
      </c>
      <c r="C88" s="234">
        <v>2</v>
      </c>
      <c r="D88" s="197">
        <f>V80</f>
        <v>0</v>
      </c>
      <c r="E88" s="197">
        <f>W80</f>
        <v>0</v>
      </c>
      <c r="F88" s="224">
        <f t="shared" si="64"/>
        <v>0</v>
      </c>
      <c r="G88" s="224">
        <f t="shared" si="65"/>
        <v>1</v>
      </c>
      <c r="H88" s="224">
        <f t="shared" si="66"/>
        <v>0</v>
      </c>
      <c r="I88" s="280" t="str">
        <f t="shared" si="67"/>
        <v>Player 19</v>
      </c>
      <c r="J88" s="281"/>
      <c r="K88" s="225"/>
      <c r="L88" s="226"/>
      <c r="M88" s="109"/>
      <c r="N88" s="109"/>
      <c r="O88" s="109"/>
      <c r="P88" s="110"/>
      <c r="Q88" s="110"/>
      <c r="R88" s="138"/>
      <c r="S88" s="138"/>
      <c r="T88" s="139"/>
      <c r="U88" s="139"/>
      <c r="V88" s="140"/>
      <c r="W88" s="140"/>
      <c r="X88" s="139"/>
      <c r="Z88" s="129">
        <f>Z77+AA88/100</f>
        <v>6.1</v>
      </c>
      <c r="AA88" s="130">
        <v>10</v>
      </c>
      <c r="AB88" s="131" t="str">
        <f t="shared" si="58"/>
        <v>-</v>
      </c>
      <c r="AC88" s="131" t="str">
        <f t="shared" si="59"/>
        <v>-</v>
      </c>
      <c r="AD88" s="131" t="str">
        <f t="shared" si="60"/>
        <v>-</v>
      </c>
      <c r="AE88" s="131" t="str">
        <f t="shared" si="61"/>
        <v>-</v>
      </c>
      <c r="AF88" s="131" t="str">
        <f t="shared" si="62"/>
        <v>-</v>
      </c>
      <c r="AG88" s="132" t="str">
        <f t="shared" si="63"/>
        <v>-</v>
      </c>
    </row>
    <row r="89" spans="1:33" s="152" customFormat="1" ht="12.75">
      <c r="A89" s="222" t="str">
        <f>B81</f>
        <v>Fontana</v>
      </c>
      <c r="B89" s="222" t="str">
        <f>B83</f>
        <v>Player 17</v>
      </c>
      <c r="C89" s="234">
        <v>1</v>
      </c>
      <c r="D89" s="197">
        <f>V84</f>
        <v>0</v>
      </c>
      <c r="E89" s="197">
        <f>W84</f>
        <v>0</v>
      </c>
      <c r="F89" s="224">
        <f t="shared" si="64"/>
        <v>0</v>
      </c>
      <c r="G89" s="224">
        <f t="shared" si="65"/>
        <v>1</v>
      </c>
      <c r="H89" s="224">
        <f t="shared" si="66"/>
        <v>0</v>
      </c>
      <c r="I89" s="280" t="str">
        <f t="shared" si="67"/>
        <v>Player 7</v>
      </c>
      <c r="J89" s="281"/>
      <c r="K89" s="225"/>
      <c r="L89" s="221"/>
      <c r="M89" s="109"/>
      <c r="N89" s="109"/>
      <c r="O89" s="109"/>
      <c r="P89" s="110"/>
      <c r="Q89" s="110"/>
      <c r="R89" s="138"/>
      <c r="S89" s="138"/>
      <c r="T89" s="139"/>
      <c r="U89" s="139"/>
      <c r="V89" s="140"/>
      <c r="W89" s="140"/>
      <c r="X89" s="139"/>
      <c r="Z89" s="129">
        <f>Z77+AA89/100</f>
        <v>6.11</v>
      </c>
      <c r="AA89" s="141">
        <v>11</v>
      </c>
      <c r="AB89" s="131" t="str">
        <f t="shared" si="58"/>
        <v>-</v>
      </c>
      <c r="AC89" s="131" t="str">
        <f t="shared" si="59"/>
        <v>-</v>
      </c>
      <c r="AD89" s="131" t="str">
        <f t="shared" si="60"/>
        <v>-</v>
      </c>
      <c r="AE89" s="131" t="str">
        <f t="shared" si="61"/>
        <v>-</v>
      </c>
      <c r="AF89" s="131" t="str">
        <f t="shared" si="62"/>
        <v>-</v>
      </c>
      <c r="AG89" s="132" t="str">
        <f t="shared" si="63"/>
        <v>-</v>
      </c>
    </row>
    <row r="90" spans="1:33" s="152" customFormat="1" ht="13.5" thickBot="1">
      <c r="A90" s="222" t="str">
        <f>B82</f>
        <v>Player 8</v>
      </c>
      <c r="B90" s="222" t="str">
        <f>B84</f>
        <v>Player 20</v>
      </c>
      <c r="C90" s="234">
        <v>2</v>
      </c>
      <c r="D90" s="223">
        <f>V85</f>
        <v>0</v>
      </c>
      <c r="E90" s="223">
        <f>W85</f>
        <v>0</v>
      </c>
      <c r="F90" s="224">
        <f t="shared" si="64"/>
        <v>0</v>
      </c>
      <c r="G90" s="224">
        <f t="shared" si="65"/>
        <v>1</v>
      </c>
      <c r="H90" s="224">
        <f t="shared" si="66"/>
        <v>0</v>
      </c>
      <c r="I90" s="280" t="str">
        <f t="shared" si="67"/>
        <v>Player 18</v>
      </c>
      <c r="J90" s="281"/>
      <c r="K90" s="225"/>
      <c r="L90" s="221"/>
      <c r="M90" s="109"/>
      <c r="N90" s="109"/>
      <c r="O90" s="109"/>
      <c r="P90" s="110"/>
      <c r="Q90" s="110"/>
      <c r="R90" s="138"/>
      <c r="S90" s="138"/>
      <c r="T90" s="139"/>
      <c r="U90" s="139"/>
      <c r="V90" s="140"/>
      <c r="W90" s="140"/>
      <c r="X90" s="139"/>
      <c r="Z90" s="142">
        <f>Z77+AA90/100</f>
        <v>6.12</v>
      </c>
      <c r="AA90" s="143">
        <v>12</v>
      </c>
      <c r="AB90" s="127" t="str">
        <f t="shared" si="58"/>
        <v>-</v>
      </c>
      <c r="AC90" s="127" t="str">
        <f t="shared" si="59"/>
        <v>-</v>
      </c>
      <c r="AD90" s="127" t="str">
        <f t="shared" si="60"/>
        <v>-</v>
      </c>
      <c r="AE90" s="127" t="str">
        <f t="shared" si="61"/>
        <v>-</v>
      </c>
      <c r="AF90" s="127" t="str">
        <f t="shared" si="62"/>
        <v>-</v>
      </c>
      <c r="AG90" s="144" t="str">
        <f t="shared" si="63"/>
        <v>-</v>
      </c>
    </row>
    <row r="91" spans="1:33" s="152" customFormat="1" ht="13.5" thickBot="1">
      <c r="A91" s="222" t="str">
        <f>B81</f>
        <v>Fontana</v>
      </c>
      <c r="B91" s="222" t="str">
        <f>B84</f>
        <v>Player 20</v>
      </c>
      <c r="C91" s="234">
        <v>1</v>
      </c>
      <c r="D91" s="223">
        <f>V89</f>
        <v>0</v>
      </c>
      <c r="E91" s="223">
        <f>W89</f>
        <v>0</v>
      </c>
      <c r="F91" s="224">
        <f t="shared" si="64"/>
        <v>0</v>
      </c>
      <c r="G91" s="224">
        <f t="shared" si="65"/>
        <v>1</v>
      </c>
      <c r="H91" s="224">
        <f t="shared" si="66"/>
        <v>0</v>
      </c>
      <c r="I91" s="280" t="str">
        <f t="shared" si="67"/>
        <v>Player 19</v>
      </c>
      <c r="J91" s="281"/>
      <c r="K91" s="225"/>
      <c r="L91" s="221"/>
      <c r="M91" s="109"/>
      <c r="N91" s="109"/>
      <c r="O91" s="109"/>
      <c r="P91" s="110"/>
      <c r="Q91" s="110"/>
      <c r="R91" s="138"/>
      <c r="S91" s="138"/>
      <c r="T91" s="139"/>
      <c r="U91" s="139"/>
      <c r="V91" s="140"/>
      <c r="W91" s="140"/>
      <c r="X91" s="139"/>
      <c r="Z91" s="145"/>
      <c r="AA91" s="109"/>
      <c r="AB91" s="109"/>
      <c r="AC91" s="109"/>
      <c r="AD91" s="109"/>
      <c r="AE91" s="109"/>
      <c r="AF91" s="109"/>
      <c r="AG91" s="109"/>
    </row>
    <row r="92" spans="1:33" s="152" customFormat="1" ht="13.5" thickBot="1">
      <c r="A92" s="222" t="str">
        <f>B82</f>
        <v>Player 8</v>
      </c>
      <c r="B92" s="222" t="str">
        <f>B83</f>
        <v>Player 17</v>
      </c>
      <c r="C92" s="234">
        <v>2</v>
      </c>
      <c r="D92" s="223">
        <f>V90</f>
        <v>0</v>
      </c>
      <c r="E92" s="223">
        <f>W90</f>
        <v>0</v>
      </c>
      <c r="F92" s="224">
        <f t="shared" si="64"/>
        <v>0</v>
      </c>
      <c r="G92" s="224">
        <f t="shared" si="65"/>
        <v>1</v>
      </c>
      <c r="H92" s="224">
        <f t="shared" si="66"/>
        <v>0</v>
      </c>
      <c r="I92" s="280" t="str">
        <f t="shared" si="67"/>
        <v>Player 18</v>
      </c>
      <c r="J92" s="281"/>
      <c r="K92" s="225"/>
      <c r="L92" s="221"/>
      <c r="M92" s="109"/>
      <c r="N92" s="109"/>
      <c r="O92" s="109"/>
      <c r="P92" s="110"/>
      <c r="Q92" s="106"/>
      <c r="R92" s="138"/>
      <c r="S92" s="138"/>
      <c r="T92" s="139"/>
      <c r="U92" s="139"/>
      <c r="V92" s="140"/>
      <c r="W92" s="140"/>
      <c r="X92" s="139"/>
      <c r="Z92" s="108">
        <v>7</v>
      </c>
      <c r="AA92" s="277" t="s">
        <v>117</v>
      </c>
      <c r="AB92" s="278"/>
      <c r="AC92" s="278"/>
      <c r="AD92" s="278"/>
      <c r="AE92" s="278"/>
      <c r="AF92" s="278"/>
      <c r="AG92" s="279"/>
    </row>
    <row r="93" spans="1:33" ht="13.5" thickBot="1">
      <c r="A93" s="227"/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9"/>
      <c r="N93" s="109"/>
      <c r="O93" s="109"/>
      <c r="R93" s="138"/>
      <c r="S93" s="138"/>
      <c r="T93" s="139"/>
      <c r="U93" s="139"/>
      <c r="V93" s="147"/>
      <c r="W93" s="140"/>
      <c r="X93" s="139"/>
      <c r="Y93" s="109"/>
      <c r="Z93" s="148" t="s">
        <v>127</v>
      </c>
      <c r="AA93" s="116" t="s">
        <v>118</v>
      </c>
      <c r="AB93" s="116" t="s">
        <v>123</v>
      </c>
      <c r="AC93" s="117" t="s">
        <v>124</v>
      </c>
      <c r="AD93" s="117" t="s">
        <v>125</v>
      </c>
      <c r="AE93" s="118" t="s">
        <v>126</v>
      </c>
      <c r="AF93" s="118"/>
      <c r="AG93" s="116" t="s">
        <v>42</v>
      </c>
    </row>
    <row r="94" spans="14:33" ht="12.75">
      <c r="N94" s="109"/>
      <c r="O94" s="109"/>
      <c r="Q94" s="149"/>
      <c r="R94" s="138"/>
      <c r="S94" s="138"/>
      <c r="T94" s="150"/>
      <c r="U94" s="150"/>
      <c r="V94" s="151"/>
      <c r="W94" s="151"/>
      <c r="X94" s="150"/>
      <c r="Y94" s="109"/>
      <c r="Z94" s="123">
        <f>Z92+AA94/100</f>
        <v>7.01</v>
      </c>
      <c r="AA94" s="124">
        <v>1</v>
      </c>
      <c r="AB94" s="125" t="str">
        <f aca="true" t="shared" si="68" ref="AB94:AB105">_xlfn.IFERROR(VLOOKUP(Z94,$P:$X,4,FALSE),"-")</f>
        <v>1/8</v>
      </c>
      <c r="AC94" s="125" t="str">
        <f aca="true" t="shared" si="69" ref="AC94:AC105">_xlfn.IFERROR(VLOOKUP(Z94,$P:$X,5,FALSE),"-")</f>
        <v>5A</v>
      </c>
      <c r="AD94" s="119" t="str">
        <f aca="true" t="shared" si="70" ref="AD94:AD105">_xlfn.IFERROR(VLOOKUP(Z94,$P:$X,6,FALSE),"-")</f>
        <v>6B</v>
      </c>
      <c r="AE94" s="119">
        <f aca="true" t="shared" si="71" ref="AE94:AE105">_xlfn.IFERROR(VLOOKUP(Z94,$P:$X,7,FALSE),"-")</f>
        <v>0</v>
      </c>
      <c r="AF94" s="119">
        <f aca="true" t="shared" si="72" ref="AF94:AF105">_xlfn.IFERROR(VLOOKUP(Z94,$P:$X,8,FALSE),"-")</f>
        <v>0</v>
      </c>
      <c r="AG94" s="126" t="str">
        <f aca="true" t="shared" si="73" ref="AG94:AG105">_xlfn.IFERROR(VLOOKUP(Z94,$P:$X,9,FALSE),"-")</f>
        <v>4C</v>
      </c>
    </row>
    <row r="95" spans="14:33" ht="13.5" thickBot="1">
      <c r="N95" s="109"/>
      <c r="O95" s="109"/>
      <c r="R95" s="153"/>
      <c r="S95" s="153"/>
      <c r="T95" s="153"/>
      <c r="U95" s="153"/>
      <c r="V95" s="153"/>
      <c r="W95" s="153"/>
      <c r="X95" s="153"/>
      <c r="Y95" s="109"/>
      <c r="Z95" s="129">
        <f>Z92+AA95/100</f>
        <v>7.02</v>
      </c>
      <c r="AA95" s="130">
        <v>2</v>
      </c>
      <c r="AB95" s="131" t="str">
        <f t="shared" si="68"/>
        <v>1/8</v>
      </c>
      <c r="AC95" s="131" t="str">
        <f t="shared" si="69"/>
        <v>6A</v>
      </c>
      <c r="AD95" s="131" t="str">
        <f t="shared" si="70"/>
        <v>5B</v>
      </c>
      <c r="AE95" s="131">
        <f t="shared" si="71"/>
        <v>0</v>
      </c>
      <c r="AF95" s="131">
        <f t="shared" si="72"/>
        <v>0</v>
      </c>
      <c r="AG95" s="132" t="str">
        <f t="shared" si="73"/>
        <v>3C</v>
      </c>
    </row>
    <row r="96" spans="1:33" ht="13.5" thickBot="1">
      <c r="A96" s="102" t="s">
        <v>16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4"/>
      <c r="M96" s="105"/>
      <c r="N96" s="105"/>
      <c r="O96" s="105"/>
      <c r="P96" s="107"/>
      <c r="Q96" s="107"/>
      <c r="R96" s="271" t="s">
        <v>60</v>
      </c>
      <c r="S96" s="272"/>
      <c r="T96" s="272"/>
      <c r="U96" s="272"/>
      <c r="V96" s="272"/>
      <c r="W96" s="272"/>
      <c r="X96" s="273"/>
      <c r="Y96" s="109"/>
      <c r="Z96" s="129">
        <f>Z92+AA96/100</f>
        <v>7.03</v>
      </c>
      <c r="AA96" s="130">
        <v>3</v>
      </c>
      <c r="AB96" s="131" t="str">
        <f t="shared" si="68"/>
        <v>1/8</v>
      </c>
      <c r="AC96" s="131" t="str">
        <f t="shared" si="69"/>
        <v>1B</v>
      </c>
      <c r="AD96" s="131" t="str">
        <f t="shared" si="70"/>
        <v>4B</v>
      </c>
      <c r="AE96" s="131">
        <f t="shared" si="71"/>
        <v>0</v>
      </c>
      <c r="AF96" s="131">
        <f t="shared" si="72"/>
        <v>0</v>
      </c>
      <c r="AG96" s="132" t="str">
        <f t="shared" si="73"/>
        <v>2C</v>
      </c>
    </row>
    <row r="97" spans="1:33" ht="13.5" thickBot="1">
      <c r="A97" s="186"/>
      <c r="B97" s="189"/>
      <c r="C97" s="190"/>
      <c r="D97" s="190"/>
      <c r="E97" s="190"/>
      <c r="F97" s="191"/>
      <c r="G97" s="191"/>
      <c r="H97" s="192"/>
      <c r="I97" s="190"/>
      <c r="J97" s="190"/>
      <c r="K97" s="193"/>
      <c r="L97" s="194"/>
      <c r="N97" s="109"/>
      <c r="O97" s="109"/>
      <c r="P97" s="111" t="s">
        <v>127</v>
      </c>
      <c r="Q97" s="111" t="s">
        <v>116</v>
      </c>
      <c r="R97" s="112" t="s">
        <v>41</v>
      </c>
      <c r="S97" s="112" t="s">
        <v>56</v>
      </c>
      <c r="T97" s="113"/>
      <c r="U97" s="113"/>
      <c r="V97" s="114"/>
      <c r="W97" s="114"/>
      <c r="X97" s="112" t="s">
        <v>42</v>
      </c>
      <c r="Y97" s="109"/>
      <c r="Z97" s="129">
        <f>Z92+AA97/100</f>
        <v>7.04</v>
      </c>
      <c r="AA97" s="130">
        <v>4</v>
      </c>
      <c r="AB97" s="131" t="str">
        <f t="shared" si="68"/>
        <v>1/8</v>
      </c>
      <c r="AC97" s="131" t="str">
        <f t="shared" si="69"/>
        <v>2B</v>
      </c>
      <c r="AD97" s="131" t="str">
        <f t="shared" si="70"/>
        <v>3B</v>
      </c>
      <c r="AE97" s="131">
        <f t="shared" si="71"/>
        <v>0</v>
      </c>
      <c r="AF97" s="131">
        <f t="shared" si="72"/>
        <v>0</v>
      </c>
      <c r="AG97" s="132" t="str">
        <f t="shared" si="73"/>
        <v>1C</v>
      </c>
    </row>
    <row r="98" spans="1:33" ht="13.5" thickBot="1">
      <c r="A98" s="187"/>
      <c r="B98" s="188" t="str">
        <f>A96</f>
        <v>GIRONE 6</v>
      </c>
      <c r="C98" s="282" t="s">
        <v>132</v>
      </c>
      <c r="D98" s="283"/>
      <c r="E98" s="283"/>
      <c r="F98" s="283"/>
      <c r="G98" s="283"/>
      <c r="H98" s="283"/>
      <c r="I98" s="283"/>
      <c r="J98" s="284"/>
      <c r="K98" s="285" t="s">
        <v>133</v>
      </c>
      <c r="L98" s="286"/>
      <c r="M98" s="152"/>
      <c r="N98" s="152"/>
      <c r="O98" s="152"/>
      <c r="P98" s="181">
        <f aca="true" t="shared" si="74" ref="P98:P103">Q98+R98/100</f>
        <v>2.06</v>
      </c>
      <c r="Q98" s="178">
        <v>2</v>
      </c>
      <c r="R98" s="178">
        <v>6</v>
      </c>
      <c r="S98" s="119" t="s">
        <v>114</v>
      </c>
      <c r="T98" s="120" t="str">
        <f aca="true" t="shared" si="75" ref="T98:U103">A106</f>
        <v>Gagliano</v>
      </c>
      <c r="U98" s="120" t="str">
        <f t="shared" si="75"/>
        <v>Player 7</v>
      </c>
      <c r="V98" s="178"/>
      <c r="W98" s="178"/>
      <c r="X98" s="122" t="str">
        <f>B81</f>
        <v>Fontana</v>
      </c>
      <c r="Y98" s="109"/>
      <c r="Z98" s="129">
        <f>Z92+AA98/100</f>
        <v>7.05</v>
      </c>
      <c r="AA98" s="130">
        <v>5</v>
      </c>
      <c r="AB98" s="131" t="str">
        <f t="shared" si="68"/>
        <v>1/8c</v>
      </c>
      <c r="AC98" s="131" t="str">
        <f t="shared" si="69"/>
        <v>5C</v>
      </c>
      <c r="AD98" s="131" t="str">
        <f t="shared" si="70"/>
        <v>6D</v>
      </c>
      <c r="AE98" s="131">
        <f t="shared" si="71"/>
        <v>1</v>
      </c>
      <c r="AF98" s="131">
        <f t="shared" si="72"/>
        <v>0</v>
      </c>
      <c r="AG98" s="132" t="str">
        <f t="shared" si="73"/>
        <v>4B</v>
      </c>
    </row>
    <row r="99" spans="1:33" s="105" customFormat="1" ht="13.5" thickBot="1">
      <c r="A99" s="187"/>
      <c r="B99" s="232" t="s">
        <v>112</v>
      </c>
      <c r="C99" s="239" t="s">
        <v>1</v>
      </c>
      <c r="D99" s="240" t="s">
        <v>2</v>
      </c>
      <c r="E99" s="240" t="s">
        <v>3</v>
      </c>
      <c r="F99" s="241" t="s">
        <v>4</v>
      </c>
      <c r="G99" s="241" t="s">
        <v>5</v>
      </c>
      <c r="H99" s="241" t="s">
        <v>6</v>
      </c>
      <c r="I99" s="240" t="s">
        <v>7</v>
      </c>
      <c r="J99" s="242" t="s">
        <v>8</v>
      </c>
      <c r="K99" s="230" t="s">
        <v>134</v>
      </c>
      <c r="L99" s="231" t="s">
        <v>112</v>
      </c>
      <c r="M99" s="109"/>
      <c r="N99" s="109"/>
      <c r="O99" s="109"/>
      <c r="P99" s="182">
        <f t="shared" si="74"/>
        <v>2.05</v>
      </c>
      <c r="Q99" s="178">
        <v>2</v>
      </c>
      <c r="R99" s="178">
        <v>5</v>
      </c>
      <c r="S99" s="127" t="s">
        <v>114</v>
      </c>
      <c r="T99" s="175" t="str">
        <f t="shared" si="75"/>
        <v>Player 18</v>
      </c>
      <c r="U99" s="175" t="str">
        <f t="shared" si="75"/>
        <v>Player 19</v>
      </c>
      <c r="V99" s="179"/>
      <c r="W99" s="179"/>
      <c r="X99" s="134" t="str">
        <f>B84</f>
        <v>Player 20</v>
      </c>
      <c r="Z99" s="129">
        <f>Z92+AA99/100</f>
        <v>7.06</v>
      </c>
      <c r="AA99" s="130">
        <v>6</v>
      </c>
      <c r="AB99" s="131" t="str">
        <f t="shared" si="68"/>
        <v>1/8c</v>
      </c>
      <c r="AC99" s="131" t="str">
        <f t="shared" si="69"/>
        <v>6C</v>
      </c>
      <c r="AD99" s="131" t="str">
        <f t="shared" si="70"/>
        <v>5D</v>
      </c>
      <c r="AE99" s="131">
        <f t="shared" si="71"/>
        <v>1</v>
      </c>
      <c r="AF99" s="131">
        <f t="shared" si="72"/>
        <v>0</v>
      </c>
      <c r="AG99" s="132" t="str">
        <f t="shared" si="73"/>
        <v>3B</v>
      </c>
    </row>
    <row r="100" spans="1:33" ht="13.5" thickBot="1">
      <c r="A100" s="195">
        <f>C100*1000+J100*50+H100+0.9</f>
        <v>3000.9</v>
      </c>
      <c r="B100" s="196" t="str">
        <f>Player!B6</f>
        <v>Gagliano</v>
      </c>
      <c r="C100" s="197">
        <f>3*E100+F100</f>
        <v>3</v>
      </c>
      <c r="D100" s="185">
        <f>SUM(E100:G100)</f>
        <v>3</v>
      </c>
      <c r="E100" s="185">
        <f>SUM(F106+F108+F110)</f>
        <v>0</v>
      </c>
      <c r="F100" s="198">
        <f>SUM(G106+G108+G110)</f>
        <v>3</v>
      </c>
      <c r="G100" s="198">
        <f>SUM(H106+H108+H110)</f>
        <v>0</v>
      </c>
      <c r="H100" s="198">
        <f>SUM(D106+D108+D110)</f>
        <v>0</v>
      </c>
      <c r="I100" s="185">
        <f>SUM(E106+E108+E110)</f>
        <v>0</v>
      </c>
      <c r="J100" s="199">
        <f>H100-I100</f>
        <v>0</v>
      </c>
      <c r="K100" s="200" t="s">
        <v>68</v>
      </c>
      <c r="L100" s="201" t="str">
        <f>IF(SUM(A100:A103)=12003,K100,VLOOKUP(LARGE($A$5:$A$8,1),A100:B103,2,FALSE))</f>
        <v>6A</v>
      </c>
      <c r="N100" s="109"/>
      <c r="O100" s="109"/>
      <c r="P100" s="181">
        <f t="shared" si="74"/>
        <v>4.06</v>
      </c>
      <c r="Q100" s="178">
        <v>4</v>
      </c>
      <c r="R100" s="178">
        <v>6</v>
      </c>
      <c r="S100" s="167" t="s">
        <v>114</v>
      </c>
      <c r="T100" s="176" t="str">
        <f t="shared" si="75"/>
        <v>Gagliano</v>
      </c>
      <c r="U100" s="176" t="str">
        <f t="shared" si="75"/>
        <v>Player 18</v>
      </c>
      <c r="V100" s="180"/>
      <c r="W100" s="180"/>
      <c r="X100" s="177" t="str">
        <f>B82</f>
        <v>Player 8</v>
      </c>
      <c r="Y100" s="109"/>
      <c r="Z100" s="129">
        <f>Z92+AA100/100</f>
        <v>7.07</v>
      </c>
      <c r="AA100" s="141">
        <v>7</v>
      </c>
      <c r="AB100" s="131" t="str">
        <f t="shared" si="68"/>
        <v>1/8c</v>
      </c>
      <c r="AC100" s="131" t="str">
        <f t="shared" si="69"/>
        <v>1D</v>
      </c>
      <c r="AD100" s="131" t="str">
        <f t="shared" si="70"/>
        <v>4D</v>
      </c>
      <c r="AE100" s="131">
        <f t="shared" si="71"/>
        <v>1</v>
      </c>
      <c r="AF100" s="131">
        <f t="shared" si="72"/>
        <v>0</v>
      </c>
      <c r="AG100" s="132" t="str">
        <f t="shared" si="73"/>
        <v>2B</v>
      </c>
    </row>
    <row r="101" spans="1:33" s="152" customFormat="1" ht="13.5" thickBot="1">
      <c r="A101" s="195">
        <f>C101*1000+J101*50+H101+0.8</f>
        <v>3000.8</v>
      </c>
      <c r="B101" s="202" t="str">
        <f>Player!B7</f>
        <v>Player 7</v>
      </c>
      <c r="C101" s="197">
        <f>3*E101+F101</f>
        <v>3</v>
      </c>
      <c r="D101" s="185">
        <f>SUM(E101:G101)</f>
        <v>3</v>
      </c>
      <c r="E101" s="185">
        <f>SUM(H106+F109+F111)</f>
        <v>0</v>
      </c>
      <c r="F101" s="198">
        <f>SUM(G106+G109+G111)</f>
        <v>3</v>
      </c>
      <c r="G101" s="198">
        <f>SUM(F106+H109+H111)</f>
        <v>0</v>
      </c>
      <c r="H101" s="198">
        <f>SUM(E106+D109+D111)</f>
        <v>0</v>
      </c>
      <c r="I101" s="198">
        <f>SUM(D106+E109+E111)</f>
        <v>0</v>
      </c>
      <c r="J101" s="199">
        <f>H101-I101</f>
        <v>0</v>
      </c>
      <c r="K101" s="200" t="s">
        <v>69</v>
      </c>
      <c r="L101" s="201" t="str">
        <f>IF(SUM(A100:A103)=12003,K101,VLOOKUP(LARGE($A$5:$A$8,2),A100:B103,2,FALSE))</f>
        <v>6B</v>
      </c>
      <c r="M101" s="109"/>
      <c r="N101" s="109"/>
      <c r="O101" s="109"/>
      <c r="P101" s="182">
        <f t="shared" si="74"/>
        <v>4.05</v>
      </c>
      <c r="Q101" s="178">
        <v>4</v>
      </c>
      <c r="R101" s="178">
        <v>5</v>
      </c>
      <c r="S101" s="127" t="s">
        <v>114</v>
      </c>
      <c r="T101" s="175" t="str">
        <f t="shared" si="75"/>
        <v>Player 7</v>
      </c>
      <c r="U101" s="175" t="str">
        <f t="shared" si="75"/>
        <v>Player 19</v>
      </c>
      <c r="V101" s="179"/>
      <c r="W101" s="179"/>
      <c r="X101" s="134" t="str">
        <f>B83</f>
        <v>Player 17</v>
      </c>
      <c r="Z101" s="129">
        <f>Z92+AA101/100</f>
        <v>7.08</v>
      </c>
      <c r="AA101" s="130">
        <v>8</v>
      </c>
      <c r="AB101" s="131" t="str">
        <f t="shared" si="68"/>
        <v>1/8c</v>
      </c>
      <c r="AC101" s="131" t="str">
        <f t="shared" si="69"/>
        <v>2D</v>
      </c>
      <c r="AD101" s="131" t="str">
        <f t="shared" si="70"/>
        <v>3D</v>
      </c>
      <c r="AE101" s="131">
        <f t="shared" si="71"/>
        <v>1</v>
      </c>
      <c r="AF101" s="131">
        <f t="shared" si="72"/>
        <v>0</v>
      </c>
      <c r="AG101" s="132" t="str">
        <f t="shared" si="73"/>
        <v>1B</v>
      </c>
    </row>
    <row r="102" spans="1:33" ht="13.5" thickBot="1">
      <c r="A102" s="195">
        <f>C102*1000+J102*50+H102+0.7</f>
        <v>3000.7</v>
      </c>
      <c r="B102" s="202" t="str">
        <f>Player!B18</f>
        <v>Player 18</v>
      </c>
      <c r="C102" s="197">
        <f>3*E102+F102</f>
        <v>3</v>
      </c>
      <c r="D102" s="185">
        <f>SUM(E102:G102)</f>
        <v>3</v>
      </c>
      <c r="E102" s="185">
        <f>SUM(F107+H108+H111)</f>
        <v>0</v>
      </c>
      <c r="F102" s="198">
        <f>SUM(G107+G108+G111)</f>
        <v>3</v>
      </c>
      <c r="G102" s="198">
        <f>SUM(H107+F108+F111)</f>
        <v>0</v>
      </c>
      <c r="H102" s="198">
        <f>SUM(D107+E108+E111)</f>
        <v>0</v>
      </c>
      <c r="I102" s="198">
        <f>SUM(E107+D108+D111)</f>
        <v>0</v>
      </c>
      <c r="J102" s="199">
        <f>H102-I102</f>
        <v>0</v>
      </c>
      <c r="K102" s="200" t="s">
        <v>70</v>
      </c>
      <c r="L102" s="201" t="str">
        <f>IF(SUM(A100:A103)=12003,K102,VLOOKUP(LARGE($A$5:$A$8,3),A100:B103,2,FALSE))</f>
        <v>6C</v>
      </c>
      <c r="N102" s="109"/>
      <c r="O102" s="109"/>
      <c r="P102" s="181">
        <f t="shared" si="74"/>
        <v>6.06</v>
      </c>
      <c r="Q102" s="178">
        <v>6</v>
      </c>
      <c r="R102" s="178">
        <v>6</v>
      </c>
      <c r="S102" s="167" t="s">
        <v>114</v>
      </c>
      <c r="T102" s="176" t="str">
        <f t="shared" si="75"/>
        <v>Gagliano</v>
      </c>
      <c r="U102" s="176" t="str">
        <f t="shared" si="75"/>
        <v>Player 19</v>
      </c>
      <c r="V102" s="180"/>
      <c r="W102" s="180"/>
      <c r="X102" s="177" t="str">
        <f>B84</f>
        <v>Player 20</v>
      </c>
      <c r="Y102" s="109"/>
      <c r="Z102" s="129">
        <f>Z92+AA102/100</f>
        <v>7.09</v>
      </c>
      <c r="AA102" s="130">
        <v>9</v>
      </c>
      <c r="AB102" s="131" t="str">
        <f t="shared" si="68"/>
        <v>-</v>
      </c>
      <c r="AC102" s="131" t="str">
        <f t="shared" si="69"/>
        <v>-</v>
      </c>
      <c r="AD102" s="131" t="str">
        <f t="shared" si="70"/>
        <v>-</v>
      </c>
      <c r="AE102" s="131" t="str">
        <f t="shared" si="71"/>
        <v>-</v>
      </c>
      <c r="AF102" s="131" t="str">
        <f t="shared" si="72"/>
        <v>-</v>
      </c>
      <c r="AG102" s="132" t="str">
        <f t="shared" si="73"/>
        <v>-</v>
      </c>
    </row>
    <row r="103" spans="1:33" ht="13.5" thickBot="1">
      <c r="A103" s="195">
        <f>C103*1000+J103*50+H103+0.6</f>
        <v>3000.6</v>
      </c>
      <c r="B103" s="203" t="str">
        <f>Player!B19</f>
        <v>Player 19</v>
      </c>
      <c r="C103" s="204">
        <f>3*E103+F103</f>
        <v>3</v>
      </c>
      <c r="D103" s="205">
        <f>SUM(E103:G103)</f>
        <v>3</v>
      </c>
      <c r="E103" s="205">
        <f>SUM(H107+H109+H110)</f>
        <v>0</v>
      </c>
      <c r="F103" s="205">
        <f>SUM(G107+G109+G110)</f>
        <v>3</v>
      </c>
      <c r="G103" s="206">
        <f>SUM(F107+F109+F110)</f>
        <v>0</v>
      </c>
      <c r="H103" s="206">
        <f>SUM(E107+E109+E110)</f>
        <v>0</v>
      </c>
      <c r="I103" s="206">
        <f>SUM(D107+D109+D110)</f>
        <v>0</v>
      </c>
      <c r="J103" s="207">
        <f>H103-I103</f>
        <v>0</v>
      </c>
      <c r="K103" s="208" t="s">
        <v>81</v>
      </c>
      <c r="L103" s="209" t="str">
        <f>IF(SUM(A100:A103)=12003,K103,VLOOKUP(LARGE($A$5:$A$8,4),A100:B103,2,FALSE))</f>
        <v>6D</v>
      </c>
      <c r="N103" s="109"/>
      <c r="O103" s="109"/>
      <c r="P103" s="182">
        <f t="shared" si="74"/>
        <v>6.05</v>
      </c>
      <c r="Q103" s="178">
        <v>6</v>
      </c>
      <c r="R103" s="178">
        <v>5</v>
      </c>
      <c r="S103" s="127" t="s">
        <v>114</v>
      </c>
      <c r="T103" s="175" t="str">
        <f t="shared" si="75"/>
        <v>Player 7</v>
      </c>
      <c r="U103" s="175" t="str">
        <f t="shared" si="75"/>
        <v>Player 18</v>
      </c>
      <c r="V103" s="179"/>
      <c r="W103" s="179"/>
      <c r="X103" s="134" t="str">
        <f>B83</f>
        <v>Player 17</v>
      </c>
      <c r="Y103" s="109"/>
      <c r="Z103" s="129">
        <f>Z92+AA103/100</f>
        <v>7.1</v>
      </c>
      <c r="AA103" s="130">
        <v>10</v>
      </c>
      <c r="AB103" s="131" t="str">
        <f t="shared" si="68"/>
        <v>-</v>
      </c>
      <c r="AC103" s="131" t="str">
        <f t="shared" si="69"/>
        <v>-</v>
      </c>
      <c r="AD103" s="131" t="str">
        <f t="shared" si="70"/>
        <v>-</v>
      </c>
      <c r="AE103" s="131" t="str">
        <f t="shared" si="71"/>
        <v>-</v>
      </c>
      <c r="AF103" s="131" t="str">
        <f t="shared" si="72"/>
        <v>-</v>
      </c>
      <c r="AG103" s="132" t="str">
        <f t="shared" si="73"/>
        <v>-</v>
      </c>
    </row>
    <row r="104" spans="1:33" ht="12.75">
      <c r="A104" s="210"/>
      <c r="B104" s="211"/>
      <c r="C104" s="212"/>
      <c r="D104" s="212"/>
      <c r="E104" s="212"/>
      <c r="F104" s="213"/>
      <c r="G104" s="213"/>
      <c r="H104" s="214"/>
      <c r="I104" s="212"/>
      <c r="J104" s="212"/>
      <c r="K104" s="215"/>
      <c r="L104" s="216"/>
      <c r="M104" s="152"/>
      <c r="N104" s="152"/>
      <c r="O104" s="152"/>
      <c r="P104" s="149"/>
      <c r="R104" s="138"/>
      <c r="S104" s="138"/>
      <c r="T104" s="154"/>
      <c r="U104" s="154"/>
      <c r="V104" s="140"/>
      <c r="W104" s="140"/>
      <c r="X104" s="140"/>
      <c r="Y104" s="109"/>
      <c r="Z104" s="129">
        <f>Z92+AA104/100</f>
        <v>7.11</v>
      </c>
      <c r="AA104" s="141">
        <v>11</v>
      </c>
      <c r="AB104" s="131" t="str">
        <f t="shared" si="68"/>
        <v>-</v>
      </c>
      <c r="AC104" s="131" t="str">
        <f t="shared" si="69"/>
        <v>-</v>
      </c>
      <c r="AD104" s="131" t="str">
        <f t="shared" si="70"/>
        <v>-</v>
      </c>
      <c r="AE104" s="131" t="str">
        <f t="shared" si="71"/>
        <v>-</v>
      </c>
      <c r="AF104" s="131" t="str">
        <f t="shared" si="72"/>
        <v>-</v>
      </c>
      <c r="AG104" s="132" t="str">
        <f t="shared" si="73"/>
        <v>-</v>
      </c>
    </row>
    <row r="105" spans="1:33" ht="13.5" thickBot="1">
      <c r="A105" s="217"/>
      <c r="B105" s="217"/>
      <c r="C105" s="233" t="s">
        <v>41</v>
      </c>
      <c r="D105" s="287" t="s">
        <v>11</v>
      </c>
      <c r="E105" s="287"/>
      <c r="F105" s="218"/>
      <c r="G105" s="219"/>
      <c r="H105" s="218"/>
      <c r="I105" s="287" t="s">
        <v>42</v>
      </c>
      <c r="J105" s="288"/>
      <c r="K105" s="220"/>
      <c r="L105" s="221"/>
      <c r="N105" s="109"/>
      <c r="O105" s="109"/>
      <c r="R105" s="150"/>
      <c r="S105" s="150"/>
      <c r="T105" s="155"/>
      <c r="U105" s="155"/>
      <c r="V105" s="150"/>
      <c r="W105" s="150"/>
      <c r="X105" s="150"/>
      <c r="Y105" s="109"/>
      <c r="Z105" s="142">
        <f>Z92+AA105/100</f>
        <v>7.12</v>
      </c>
      <c r="AA105" s="143">
        <v>12</v>
      </c>
      <c r="AB105" s="127" t="str">
        <f t="shared" si="68"/>
        <v>-</v>
      </c>
      <c r="AC105" s="127" t="str">
        <f t="shared" si="69"/>
        <v>-</v>
      </c>
      <c r="AD105" s="127" t="str">
        <f t="shared" si="70"/>
        <v>-</v>
      </c>
      <c r="AE105" s="127" t="str">
        <f t="shared" si="71"/>
        <v>-</v>
      </c>
      <c r="AF105" s="127" t="str">
        <f t="shared" si="72"/>
        <v>-</v>
      </c>
      <c r="AG105" s="144" t="str">
        <f t="shared" si="73"/>
        <v>-</v>
      </c>
    </row>
    <row r="106" spans="1:30" ht="13.5" thickBot="1">
      <c r="A106" s="222" t="str">
        <f>B100</f>
        <v>Gagliano</v>
      </c>
      <c r="B106" s="222" t="str">
        <f>B101</f>
        <v>Player 7</v>
      </c>
      <c r="C106" s="234">
        <v>1</v>
      </c>
      <c r="D106" s="223">
        <f>V98</f>
        <v>0</v>
      </c>
      <c r="E106" s="223">
        <f>W98</f>
        <v>0</v>
      </c>
      <c r="F106" s="224">
        <f aca="true" t="shared" si="76" ref="F106:F111">IF(D106&gt;E106,1,0)</f>
        <v>0</v>
      </c>
      <c r="G106" s="224">
        <f aca="true" t="shared" si="77" ref="G106:G111">IF(D106=E106,1,0)</f>
        <v>1</v>
      </c>
      <c r="H106" s="224">
        <f aca="true" t="shared" si="78" ref="H106:H111">IF(D106&lt;E106,1,0)</f>
        <v>0</v>
      </c>
      <c r="I106" s="280" t="str">
        <f aca="true" t="shared" si="79" ref="I106:I111">X98</f>
        <v>Fontana</v>
      </c>
      <c r="J106" s="281"/>
      <c r="K106" s="225"/>
      <c r="L106" s="221"/>
      <c r="N106" s="109"/>
      <c r="O106" s="109"/>
      <c r="R106" s="153"/>
      <c r="S106" s="153"/>
      <c r="T106" s="153"/>
      <c r="U106" s="153"/>
      <c r="V106" s="153"/>
      <c r="W106" s="153"/>
      <c r="X106" s="153"/>
      <c r="Y106" s="109"/>
      <c r="Z106" s="145"/>
      <c r="AC106" s="109"/>
      <c r="AD106" s="109"/>
    </row>
    <row r="107" spans="1:33" s="152" customFormat="1" ht="13.5" thickBot="1">
      <c r="A107" s="222" t="str">
        <f>B102</f>
        <v>Player 18</v>
      </c>
      <c r="B107" s="222" t="str">
        <f>B103</f>
        <v>Player 19</v>
      </c>
      <c r="C107" s="234">
        <v>2</v>
      </c>
      <c r="D107" s="197">
        <f>V99</f>
        <v>0</v>
      </c>
      <c r="E107" s="197">
        <f>W99</f>
        <v>0</v>
      </c>
      <c r="F107" s="224">
        <f t="shared" si="76"/>
        <v>0</v>
      </c>
      <c r="G107" s="224">
        <f t="shared" si="77"/>
        <v>1</v>
      </c>
      <c r="H107" s="224">
        <f t="shared" si="78"/>
        <v>0</v>
      </c>
      <c r="I107" s="280" t="str">
        <f t="shared" si="79"/>
        <v>Player 20</v>
      </c>
      <c r="J107" s="281"/>
      <c r="K107" s="225"/>
      <c r="L107" s="226"/>
      <c r="M107" s="109"/>
      <c r="N107" s="109"/>
      <c r="O107" s="109"/>
      <c r="P107" s="110"/>
      <c r="Q107" s="149"/>
      <c r="R107" s="156"/>
      <c r="S107" s="156"/>
      <c r="T107" s="157"/>
      <c r="U107" s="157"/>
      <c r="V107" s="140"/>
      <c r="W107" s="140"/>
      <c r="X107" s="156"/>
      <c r="Z107" s="108">
        <v>8</v>
      </c>
      <c r="AA107" s="277" t="s">
        <v>117</v>
      </c>
      <c r="AB107" s="278"/>
      <c r="AC107" s="278"/>
      <c r="AD107" s="278"/>
      <c r="AE107" s="278"/>
      <c r="AF107" s="278"/>
      <c r="AG107" s="279"/>
    </row>
    <row r="108" spans="1:33" s="152" customFormat="1" ht="13.5" thickBot="1">
      <c r="A108" s="222" t="str">
        <f>B100</f>
        <v>Gagliano</v>
      </c>
      <c r="B108" s="222" t="str">
        <f>B102</f>
        <v>Player 18</v>
      </c>
      <c r="C108" s="234">
        <v>1</v>
      </c>
      <c r="D108" s="197">
        <f>V103</f>
        <v>0</v>
      </c>
      <c r="E108" s="197">
        <f>W103</f>
        <v>0</v>
      </c>
      <c r="F108" s="224">
        <f t="shared" si="76"/>
        <v>0</v>
      </c>
      <c r="G108" s="224">
        <f t="shared" si="77"/>
        <v>1</v>
      </c>
      <c r="H108" s="224">
        <f t="shared" si="78"/>
        <v>0</v>
      </c>
      <c r="I108" s="280" t="str">
        <f t="shared" si="79"/>
        <v>Player 8</v>
      </c>
      <c r="J108" s="281"/>
      <c r="K108" s="225"/>
      <c r="L108" s="221"/>
      <c r="M108" s="109"/>
      <c r="N108" s="109"/>
      <c r="O108" s="109"/>
      <c r="P108" s="110"/>
      <c r="Q108" s="149"/>
      <c r="R108" s="138"/>
      <c r="S108" s="138"/>
      <c r="T108" s="154"/>
      <c r="U108" s="154"/>
      <c r="V108" s="140"/>
      <c r="W108" s="140"/>
      <c r="X108" s="140"/>
      <c r="Z108" s="148" t="s">
        <v>127</v>
      </c>
      <c r="AA108" s="116" t="s">
        <v>118</v>
      </c>
      <c r="AB108" s="116" t="s">
        <v>123</v>
      </c>
      <c r="AC108" s="117" t="s">
        <v>124</v>
      </c>
      <c r="AD108" s="117" t="s">
        <v>125</v>
      </c>
      <c r="AE108" s="118" t="s">
        <v>126</v>
      </c>
      <c r="AF108" s="118"/>
      <c r="AG108" s="116" t="s">
        <v>42</v>
      </c>
    </row>
    <row r="109" spans="1:33" s="152" customFormat="1" ht="12.75">
      <c r="A109" s="222" t="str">
        <f>B101</f>
        <v>Player 7</v>
      </c>
      <c r="B109" s="222" t="str">
        <f>B103</f>
        <v>Player 19</v>
      </c>
      <c r="C109" s="234">
        <v>2</v>
      </c>
      <c r="D109" s="223">
        <f>V104</f>
        <v>0</v>
      </c>
      <c r="E109" s="223">
        <f>W104</f>
        <v>0</v>
      </c>
      <c r="F109" s="224">
        <f t="shared" si="76"/>
        <v>0</v>
      </c>
      <c r="G109" s="224">
        <f t="shared" si="77"/>
        <v>1</v>
      </c>
      <c r="H109" s="224">
        <f t="shared" si="78"/>
        <v>0</v>
      </c>
      <c r="I109" s="280" t="str">
        <f t="shared" si="79"/>
        <v>Player 17</v>
      </c>
      <c r="J109" s="281"/>
      <c r="K109" s="225"/>
      <c r="L109" s="221"/>
      <c r="M109" s="109"/>
      <c r="N109" s="109"/>
      <c r="O109" s="109"/>
      <c r="P109" s="110"/>
      <c r="Q109" s="149"/>
      <c r="R109" s="138"/>
      <c r="S109" s="138"/>
      <c r="T109" s="154"/>
      <c r="U109" s="154"/>
      <c r="V109" s="140"/>
      <c r="W109" s="140"/>
      <c r="X109" s="140"/>
      <c r="Z109" s="123">
        <f>Z107+AA109/100</f>
        <v>8.01</v>
      </c>
      <c r="AA109" s="124">
        <v>1</v>
      </c>
      <c r="AB109" s="125" t="str">
        <f aca="true" t="shared" si="80" ref="AB109:AB120">_xlfn.IFERROR(VLOOKUP(Z109,$P:$X,4,FALSE),"-")</f>
        <v>1/4</v>
      </c>
      <c r="AC109" s="125">
        <f aca="true" t="shared" si="81" ref="AC109:AC120">_xlfn.IFERROR(VLOOKUP(Z109,$P:$X,5,FALSE),"-")</f>
      </c>
      <c r="AD109" s="119">
        <f aca="true" t="shared" si="82" ref="AD109:AD120">_xlfn.IFERROR(VLOOKUP(Z109,$P:$X,6,FALSE),"-")</f>
      </c>
      <c r="AE109" s="119">
        <f aca="true" t="shared" si="83" ref="AE109:AE120">_xlfn.IFERROR(VLOOKUP(Z109,$P:$X,7,FALSE),"-")</f>
        <v>0</v>
      </c>
      <c r="AF109" s="119">
        <f aca="true" t="shared" si="84" ref="AF109:AF120">_xlfn.IFERROR(VLOOKUP(Z109,$P:$X,8,FALSE),"-")</f>
        <v>0</v>
      </c>
      <c r="AG109" s="126">
        <f aca="true" t="shared" si="85" ref="AG109:AG120">_xlfn.IFERROR(VLOOKUP(Z109,$P:$X,9,FALSE),"-")</f>
      </c>
    </row>
    <row r="110" spans="1:33" s="152" customFormat="1" ht="12.75">
      <c r="A110" s="222" t="str">
        <f>B100</f>
        <v>Gagliano</v>
      </c>
      <c r="B110" s="222" t="str">
        <f>B103</f>
        <v>Player 19</v>
      </c>
      <c r="C110" s="234">
        <v>1</v>
      </c>
      <c r="D110" s="223">
        <f>V108</f>
        <v>0</v>
      </c>
      <c r="E110" s="223">
        <f>W108</f>
        <v>0</v>
      </c>
      <c r="F110" s="224">
        <f t="shared" si="76"/>
        <v>0</v>
      </c>
      <c r="G110" s="224">
        <f t="shared" si="77"/>
        <v>1</v>
      </c>
      <c r="H110" s="224">
        <f t="shared" si="78"/>
        <v>0</v>
      </c>
      <c r="I110" s="280" t="str">
        <f t="shared" si="79"/>
        <v>Player 20</v>
      </c>
      <c r="J110" s="281"/>
      <c r="K110" s="225"/>
      <c r="L110" s="221"/>
      <c r="M110" s="109"/>
      <c r="N110" s="109"/>
      <c r="O110" s="109"/>
      <c r="P110" s="110"/>
      <c r="Q110" s="149"/>
      <c r="R110" s="138"/>
      <c r="S110" s="138"/>
      <c r="T110" s="150"/>
      <c r="U110" s="150"/>
      <c r="V110" s="151"/>
      <c r="W110" s="151"/>
      <c r="X110" s="150"/>
      <c r="Z110" s="129">
        <f>Z107+AA110/100</f>
        <v>8.02</v>
      </c>
      <c r="AA110" s="130">
        <v>2</v>
      </c>
      <c r="AB110" s="131" t="str">
        <f t="shared" si="80"/>
        <v>1/4</v>
      </c>
      <c r="AC110" s="131">
        <f t="shared" si="81"/>
      </c>
      <c r="AD110" s="131">
        <f t="shared" si="82"/>
      </c>
      <c r="AE110" s="131">
        <f t="shared" si="83"/>
        <v>0</v>
      </c>
      <c r="AF110" s="131">
        <f t="shared" si="84"/>
        <v>0</v>
      </c>
      <c r="AG110" s="132">
        <f t="shared" si="85"/>
      </c>
    </row>
    <row r="111" spans="1:33" s="152" customFormat="1" ht="12.75">
      <c r="A111" s="222" t="str">
        <f>B101</f>
        <v>Player 7</v>
      </c>
      <c r="B111" s="222" t="str">
        <f>B102</f>
        <v>Player 18</v>
      </c>
      <c r="C111" s="234">
        <v>2</v>
      </c>
      <c r="D111" s="223">
        <f>V109</f>
        <v>0</v>
      </c>
      <c r="E111" s="223">
        <f>W109</f>
        <v>0</v>
      </c>
      <c r="F111" s="224">
        <f t="shared" si="76"/>
        <v>0</v>
      </c>
      <c r="G111" s="224">
        <f t="shared" si="77"/>
        <v>1</v>
      </c>
      <c r="H111" s="224">
        <f t="shared" si="78"/>
        <v>0</v>
      </c>
      <c r="I111" s="280" t="str">
        <f t="shared" si="79"/>
        <v>Player 17</v>
      </c>
      <c r="J111" s="281"/>
      <c r="K111" s="225"/>
      <c r="L111" s="221"/>
      <c r="M111" s="109"/>
      <c r="N111" s="109"/>
      <c r="O111" s="109"/>
      <c r="P111" s="110"/>
      <c r="Q111" s="149"/>
      <c r="R111" s="138"/>
      <c r="S111" s="138"/>
      <c r="T111" s="150"/>
      <c r="U111" s="150"/>
      <c r="V111" s="151"/>
      <c r="W111" s="151"/>
      <c r="X111" s="150"/>
      <c r="Z111" s="129">
        <f>Z107+AA111/100</f>
        <v>8.03</v>
      </c>
      <c r="AA111" s="130">
        <v>3</v>
      </c>
      <c r="AB111" s="131" t="str">
        <f t="shared" si="80"/>
        <v>1/4</v>
      </c>
      <c r="AC111" s="131">
        <f t="shared" si="81"/>
      </c>
      <c r="AD111" s="131">
        <f t="shared" si="82"/>
      </c>
      <c r="AE111" s="131">
        <f t="shared" si="83"/>
        <v>0</v>
      </c>
      <c r="AF111" s="131">
        <f t="shared" si="84"/>
        <v>0</v>
      </c>
      <c r="AG111" s="132">
        <f t="shared" si="85"/>
      </c>
    </row>
    <row r="112" spans="1:33" ht="13.5" thickBot="1">
      <c r="A112" s="227"/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9"/>
      <c r="N112" s="109"/>
      <c r="O112" s="109"/>
      <c r="R112" s="138"/>
      <c r="S112" s="138"/>
      <c r="T112" s="150"/>
      <c r="U112" s="150"/>
      <c r="V112" s="151"/>
      <c r="W112" s="151"/>
      <c r="X112" s="150"/>
      <c r="Y112" s="109"/>
      <c r="Z112" s="129">
        <f>Z107+AA112/100</f>
        <v>8.04</v>
      </c>
      <c r="AA112" s="130">
        <v>4</v>
      </c>
      <c r="AB112" s="131" t="str">
        <f t="shared" si="80"/>
        <v>1/4</v>
      </c>
      <c r="AC112" s="131">
        <f t="shared" si="81"/>
      </c>
      <c r="AD112" s="131">
        <f t="shared" si="82"/>
      </c>
      <c r="AE112" s="131">
        <f t="shared" si="83"/>
        <v>0</v>
      </c>
      <c r="AF112" s="131">
        <f t="shared" si="84"/>
        <v>0</v>
      </c>
      <c r="AG112" s="132">
        <f t="shared" si="85"/>
      </c>
    </row>
    <row r="113" spans="14:33" ht="12.75">
      <c r="N113" s="109"/>
      <c r="O113" s="109"/>
      <c r="R113" s="138"/>
      <c r="S113" s="138"/>
      <c r="T113" s="150"/>
      <c r="U113" s="150"/>
      <c r="V113" s="151"/>
      <c r="W113" s="151"/>
      <c r="X113" s="150"/>
      <c r="Y113" s="109"/>
      <c r="Z113" s="129">
        <f>Z107+AA113/100</f>
        <v>8.05</v>
      </c>
      <c r="AA113" s="130">
        <v>5</v>
      </c>
      <c r="AB113" s="131" t="str">
        <f t="shared" si="80"/>
        <v>1/4c</v>
      </c>
      <c r="AC113" s="131" t="str">
        <f t="shared" si="81"/>
        <v>1C</v>
      </c>
      <c r="AD113" s="131" t="str">
        <f t="shared" si="82"/>
        <v>2D</v>
      </c>
      <c r="AE113" s="131">
        <f t="shared" si="83"/>
        <v>1</v>
      </c>
      <c r="AF113" s="131">
        <f t="shared" si="84"/>
        <v>0</v>
      </c>
      <c r="AG113" s="132">
        <f t="shared" si="85"/>
        <v>0</v>
      </c>
    </row>
    <row r="114" spans="14:33" ht="13.5" thickBot="1">
      <c r="N114" s="109"/>
      <c r="O114" s="109"/>
      <c r="R114" s="138"/>
      <c r="S114" s="138"/>
      <c r="T114" s="150"/>
      <c r="U114" s="150"/>
      <c r="V114" s="151"/>
      <c r="W114" s="151"/>
      <c r="X114" s="150"/>
      <c r="Y114" s="109"/>
      <c r="Z114" s="129">
        <f>Z107+AA114/100</f>
        <v>8.06</v>
      </c>
      <c r="AA114" s="130">
        <v>6</v>
      </c>
      <c r="AB114" s="131" t="str">
        <f t="shared" si="80"/>
        <v>1/4c</v>
      </c>
      <c r="AC114" s="131" t="str">
        <f t="shared" si="81"/>
        <v>2C</v>
      </c>
      <c r="AD114" s="131" t="str">
        <f t="shared" si="82"/>
        <v>1D</v>
      </c>
      <c r="AE114" s="131">
        <f t="shared" si="83"/>
        <v>1</v>
      </c>
      <c r="AF114" s="131">
        <f t="shared" si="84"/>
        <v>0</v>
      </c>
      <c r="AG114" s="132">
        <f t="shared" si="85"/>
        <v>0</v>
      </c>
    </row>
    <row r="115" spans="1:33" ht="20.25" thickBot="1">
      <c r="A115" s="161" t="s">
        <v>19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3"/>
      <c r="N115" s="164" t="s">
        <v>82</v>
      </c>
      <c r="P115" s="107"/>
      <c r="Q115" s="107"/>
      <c r="R115" s="271" t="s">
        <v>60</v>
      </c>
      <c r="S115" s="272"/>
      <c r="T115" s="272"/>
      <c r="U115" s="272"/>
      <c r="V115" s="272"/>
      <c r="W115" s="272"/>
      <c r="X115" s="273"/>
      <c r="Y115" s="109"/>
      <c r="Z115" s="129">
        <f>Z107+AA115/100</f>
        <v>8.07</v>
      </c>
      <c r="AA115" s="141">
        <v>7</v>
      </c>
      <c r="AB115" s="131" t="str">
        <f t="shared" si="80"/>
        <v>1/4c</v>
      </c>
      <c r="AC115" s="131" t="str">
        <f t="shared" si="81"/>
        <v>3C</v>
      </c>
      <c r="AD115" s="131" t="str">
        <f t="shared" si="82"/>
        <v>6C</v>
      </c>
      <c r="AE115" s="131">
        <f t="shared" si="83"/>
        <v>1</v>
      </c>
      <c r="AF115" s="131">
        <f t="shared" si="84"/>
        <v>0</v>
      </c>
      <c r="AG115" s="132">
        <f t="shared" si="85"/>
        <v>0</v>
      </c>
    </row>
    <row r="116" spans="9:33" ht="13.5" thickBot="1">
      <c r="I116" s="165" t="s">
        <v>41</v>
      </c>
      <c r="N116" s="165" t="s">
        <v>42</v>
      </c>
      <c r="P116" s="111" t="s">
        <v>127</v>
      </c>
      <c r="Q116" s="111" t="s">
        <v>116</v>
      </c>
      <c r="R116" s="112" t="s">
        <v>41</v>
      </c>
      <c r="S116" s="112" t="s">
        <v>56</v>
      </c>
      <c r="T116" s="113"/>
      <c r="U116" s="113"/>
      <c r="V116" s="114"/>
      <c r="W116" s="114"/>
      <c r="X116" s="112" t="s">
        <v>42</v>
      </c>
      <c r="Y116" s="109"/>
      <c r="Z116" s="129">
        <f>Z107+AA116/100</f>
        <v>8.08</v>
      </c>
      <c r="AA116" s="130">
        <v>8</v>
      </c>
      <c r="AB116" s="131" t="str">
        <f t="shared" si="80"/>
        <v>1/4c</v>
      </c>
      <c r="AC116" s="131" t="str">
        <f t="shared" si="81"/>
        <v>4C</v>
      </c>
      <c r="AD116" s="131" t="str">
        <f t="shared" si="82"/>
        <v>5C</v>
      </c>
      <c r="AE116" s="131">
        <f t="shared" si="83"/>
        <v>1</v>
      </c>
      <c r="AF116" s="131">
        <f t="shared" si="84"/>
        <v>0</v>
      </c>
      <c r="AG116" s="132">
        <f t="shared" si="85"/>
        <v>0</v>
      </c>
    </row>
    <row r="117" spans="1:33" ht="13.5" thickBot="1">
      <c r="A117" s="265" t="str">
        <f>L5</f>
        <v>1A</v>
      </c>
      <c r="B117" s="266"/>
      <c r="C117" s="267"/>
      <c r="D117" s="265"/>
      <c r="E117" s="266"/>
      <c r="F117" s="267"/>
      <c r="G117" s="166">
        <f>V117</f>
        <v>0</v>
      </c>
      <c r="H117" s="166">
        <f>W117</f>
        <v>0</v>
      </c>
      <c r="I117" s="110"/>
      <c r="J117" s="268">
        <f aca="true" t="shared" si="86" ref="J117:J124">IF(G117&gt;H117,A117,IF(OR(G117=H117),"",D117))</f>
      </c>
      <c r="K117" s="269"/>
      <c r="L117" s="270"/>
      <c r="N117" s="167"/>
      <c r="P117" s="181">
        <f>Q117+R117/100</f>
        <v>0</v>
      </c>
      <c r="Q117" s="178"/>
      <c r="R117" s="178"/>
      <c r="S117" s="119" t="s">
        <v>119</v>
      </c>
      <c r="T117" s="120" t="str">
        <f aca="true" t="shared" si="87" ref="T117:T124">A117</f>
        <v>1A</v>
      </c>
      <c r="U117" s="120">
        <f aca="true" t="shared" si="88" ref="U117:U124">D117</f>
        <v>0</v>
      </c>
      <c r="V117" s="121"/>
      <c r="W117" s="121"/>
      <c r="X117" s="122">
        <f aca="true" t="shared" si="89" ref="X117:X124">N117</f>
        <v>0</v>
      </c>
      <c r="Y117" s="109"/>
      <c r="Z117" s="129">
        <f>Z107+AA117/100</f>
        <v>8.09</v>
      </c>
      <c r="AA117" s="130">
        <v>9</v>
      </c>
      <c r="AB117" s="131" t="str">
        <f t="shared" si="80"/>
        <v>-</v>
      </c>
      <c r="AC117" s="131" t="str">
        <f t="shared" si="81"/>
        <v>-</v>
      </c>
      <c r="AD117" s="131" t="str">
        <f t="shared" si="82"/>
        <v>-</v>
      </c>
      <c r="AE117" s="131" t="str">
        <f t="shared" si="83"/>
        <v>-</v>
      </c>
      <c r="AF117" s="131" t="str">
        <f t="shared" si="84"/>
        <v>-</v>
      </c>
      <c r="AG117" s="132" t="str">
        <f t="shared" si="85"/>
        <v>-</v>
      </c>
    </row>
    <row r="118" spans="1:33" s="105" customFormat="1" ht="13.5" thickBot="1">
      <c r="A118" s="265" t="str">
        <f>L24</f>
        <v>2A</v>
      </c>
      <c r="B118" s="266"/>
      <c r="C118" s="267"/>
      <c r="D118" s="265"/>
      <c r="E118" s="266"/>
      <c r="F118" s="267"/>
      <c r="G118" s="166">
        <f aca="true" t="shared" si="90" ref="G118:H124">V118</f>
        <v>0</v>
      </c>
      <c r="H118" s="166">
        <f t="shared" si="90"/>
        <v>0</v>
      </c>
      <c r="I118" s="110"/>
      <c r="J118" s="268">
        <f>IF(G118&gt;H118,A118,IF(OR(G118=H118),"",D118))</f>
      </c>
      <c r="K118" s="269"/>
      <c r="L118" s="270"/>
      <c r="M118" s="109"/>
      <c r="N118" s="131"/>
      <c r="O118" s="110"/>
      <c r="P118" s="182">
        <f aca="true" t="shared" si="91" ref="P118:P124">Q118+R118/100</f>
        <v>0</v>
      </c>
      <c r="Q118" s="178"/>
      <c r="R118" s="178"/>
      <c r="S118" s="127" t="s">
        <v>119</v>
      </c>
      <c r="T118" s="120" t="str">
        <f t="shared" si="87"/>
        <v>2A</v>
      </c>
      <c r="U118" s="120">
        <f t="shared" si="88"/>
        <v>0</v>
      </c>
      <c r="V118" s="128"/>
      <c r="W118" s="128"/>
      <c r="X118" s="122">
        <f t="shared" si="89"/>
        <v>0</v>
      </c>
      <c r="Z118" s="129">
        <f>Z107+AA118/100</f>
        <v>8.1</v>
      </c>
      <c r="AA118" s="130">
        <v>10</v>
      </c>
      <c r="AB118" s="131" t="str">
        <f t="shared" si="80"/>
        <v>-</v>
      </c>
      <c r="AC118" s="131" t="str">
        <f t="shared" si="81"/>
        <v>-</v>
      </c>
      <c r="AD118" s="131" t="str">
        <f t="shared" si="82"/>
        <v>-</v>
      </c>
      <c r="AE118" s="131" t="str">
        <f t="shared" si="83"/>
        <v>-</v>
      </c>
      <c r="AF118" s="131" t="str">
        <f t="shared" si="84"/>
        <v>-</v>
      </c>
      <c r="AG118" s="132" t="str">
        <f t="shared" si="85"/>
        <v>-</v>
      </c>
    </row>
    <row r="119" spans="1:33" ht="13.5" thickBot="1">
      <c r="A119" s="265" t="str">
        <f>L43</f>
        <v>3A</v>
      </c>
      <c r="B119" s="266"/>
      <c r="C119" s="267"/>
      <c r="D119" s="265"/>
      <c r="E119" s="266"/>
      <c r="F119" s="267"/>
      <c r="G119" s="166">
        <f t="shared" si="90"/>
        <v>0</v>
      </c>
      <c r="H119" s="166">
        <f t="shared" si="90"/>
        <v>0</v>
      </c>
      <c r="I119" s="110"/>
      <c r="J119" s="268">
        <f t="shared" si="86"/>
      </c>
      <c r="K119" s="269"/>
      <c r="L119" s="270"/>
      <c r="N119" s="131"/>
      <c r="P119" s="181">
        <f t="shared" si="91"/>
        <v>0</v>
      </c>
      <c r="Q119" s="178"/>
      <c r="R119" s="178"/>
      <c r="S119" s="119" t="s">
        <v>119</v>
      </c>
      <c r="T119" s="120" t="str">
        <f t="shared" si="87"/>
        <v>3A</v>
      </c>
      <c r="U119" s="120">
        <f t="shared" si="88"/>
        <v>0</v>
      </c>
      <c r="V119" s="121"/>
      <c r="W119" s="121"/>
      <c r="X119" s="122">
        <f t="shared" si="89"/>
        <v>0</v>
      </c>
      <c r="Y119" s="109"/>
      <c r="Z119" s="129">
        <f>Z107+AA119/100</f>
        <v>8.11</v>
      </c>
      <c r="AA119" s="141">
        <v>11</v>
      </c>
      <c r="AB119" s="131" t="str">
        <f t="shared" si="80"/>
        <v>-</v>
      </c>
      <c r="AC119" s="131" t="str">
        <f t="shared" si="81"/>
        <v>-</v>
      </c>
      <c r="AD119" s="131" t="str">
        <f t="shared" si="82"/>
        <v>-</v>
      </c>
      <c r="AE119" s="131" t="str">
        <f t="shared" si="83"/>
        <v>-</v>
      </c>
      <c r="AF119" s="131" t="str">
        <f t="shared" si="84"/>
        <v>-</v>
      </c>
      <c r="AG119" s="132" t="str">
        <f t="shared" si="85"/>
        <v>-</v>
      </c>
    </row>
    <row r="120" spans="1:33" s="152" customFormat="1" ht="13.5" thickBot="1">
      <c r="A120" s="265" t="str">
        <f>L62</f>
        <v>4A</v>
      </c>
      <c r="B120" s="266"/>
      <c r="C120" s="267"/>
      <c r="D120" s="265"/>
      <c r="E120" s="266"/>
      <c r="F120" s="267"/>
      <c r="G120" s="166">
        <f t="shared" si="90"/>
        <v>0</v>
      </c>
      <c r="H120" s="166">
        <f t="shared" si="90"/>
        <v>0</v>
      </c>
      <c r="I120" s="110"/>
      <c r="J120" s="268">
        <f t="shared" si="86"/>
      </c>
      <c r="K120" s="269"/>
      <c r="L120" s="270"/>
      <c r="M120" s="109"/>
      <c r="N120" s="131"/>
      <c r="O120" s="110"/>
      <c r="P120" s="182">
        <f t="shared" si="91"/>
        <v>0</v>
      </c>
      <c r="Q120" s="178"/>
      <c r="R120" s="178"/>
      <c r="S120" s="127" t="s">
        <v>119</v>
      </c>
      <c r="T120" s="120" t="str">
        <f t="shared" si="87"/>
        <v>4A</v>
      </c>
      <c r="U120" s="120">
        <f t="shared" si="88"/>
        <v>0</v>
      </c>
      <c r="V120" s="128"/>
      <c r="W120" s="128"/>
      <c r="X120" s="134">
        <f t="shared" si="89"/>
        <v>0</v>
      </c>
      <c r="Z120" s="142">
        <f>Z107+AA120/100</f>
        <v>8.12</v>
      </c>
      <c r="AA120" s="143">
        <v>12</v>
      </c>
      <c r="AB120" s="127" t="str">
        <f t="shared" si="80"/>
        <v>-</v>
      </c>
      <c r="AC120" s="127" t="str">
        <f t="shared" si="81"/>
        <v>-</v>
      </c>
      <c r="AD120" s="127" t="str">
        <f t="shared" si="82"/>
        <v>-</v>
      </c>
      <c r="AE120" s="127" t="str">
        <f t="shared" si="83"/>
        <v>-</v>
      </c>
      <c r="AF120" s="127" t="str">
        <f t="shared" si="84"/>
        <v>-</v>
      </c>
      <c r="AG120" s="144" t="str">
        <f t="shared" si="85"/>
        <v>-</v>
      </c>
    </row>
    <row r="121" spans="1:30" ht="13.5" thickBot="1">
      <c r="A121" s="257" t="str">
        <f>L81</f>
        <v>5A</v>
      </c>
      <c r="B121" s="258"/>
      <c r="C121" s="259"/>
      <c r="D121" s="257" t="str">
        <f>L101</f>
        <v>6B</v>
      </c>
      <c r="E121" s="258"/>
      <c r="F121" s="259"/>
      <c r="G121" s="166">
        <f t="shared" si="90"/>
        <v>0</v>
      </c>
      <c r="H121" s="166">
        <f t="shared" si="90"/>
        <v>0</v>
      </c>
      <c r="I121" s="110">
        <v>1</v>
      </c>
      <c r="J121" s="268">
        <f t="shared" si="86"/>
      </c>
      <c r="K121" s="269"/>
      <c r="L121" s="270"/>
      <c r="N121" s="131" t="str">
        <f>L64</f>
        <v>4C</v>
      </c>
      <c r="P121" s="181">
        <f t="shared" si="91"/>
        <v>7.01</v>
      </c>
      <c r="Q121" s="178">
        <v>7</v>
      </c>
      <c r="R121" s="178">
        <v>1</v>
      </c>
      <c r="S121" s="119" t="s">
        <v>119</v>
      </c>
      <c r="T121" s="120" t="str">
        <f t="shared" si="87"/>
        <v>5A</v>
      </c>
      <c r="U121" s="120" t="str">
        <f t="shared" si="88"/>
        <v>6B</v>
      </c>
      <c r="V121" s="121"/>
      <c r="W121" s="121"/>
      <c r="X121" s="122" t="str">
        <f t="shared" si="89"/>
        <v>4C</v>
      </c>
      <c r="Y121" s="109"/>
      <c r="Z121" s="145"/>
      <c r="AC121" s="109"/>
      <c r="AD121" s="109"/>
    </row>
    <row r="122" spans="1:33" ht="13.5" thickBot="1">
      <c r="A122" s="257" t="str">
        <f>L100</f>
        <v>6A</v>
      </c>
      <c r="B122" s="258"/>
      <c r="C122" s="259"/>
      <c r="D122" s="257" t="str">
        <f>L82</f>
        <v>5B</v>
      </c>
      <c r="E122" s="258"/>
      <c r="F122" s="259"/>
      <c r="G122" s="166">
        <f t="shared" si="90"/>
        <v>0</v>
      </c>
      <c r="H122" s="166">
        <f t="shared" si="90"/>
        <v>0</v>
      </c>
      <c r="I122" s="110">
        <v>2</v>
      </c>
      <c r="J122" s="268">
        <f t="shared" si="86"/>
      </c>
      <c r="K122" s="269"/>
      <c r="L122" s="270"/>
      <c r="N122" s="131" t="str">
        <f>L45</f>
        <v>3C</v>
      </c>
      <c r="P122" s="182">
        <f t="shared" si="91"/>
        <v>7.02</v>
      </c>
      <c r="Q122" s="178">
        <v>7</v>
      </c>
      <c r="R122" s="178">
        <v>2</v>
      </c>
      <c r="S122" s="127" t="s">
        <v>119</v>
      </c>
      <c r="T122" s="135" t="str">
        <f t="shared" si="87"/>
        <v>6A</v>
      </c>
      <c r="U122" s="135" t="str">
        <f t="shared" si="88"/>
        <v>5B</v>
      </c>
      <c r="V122" s="128"/>
      <c r="W122" s="128"/>
      <c r="X122" s="134" t="str">
        <f t="shared" si="89"/>
        <v>3C</v>
      </c>
      <c r="Y122" s="109"/>
      <c r="Z122" s="108">
        <v>9</v>
      </c>
      <c r="AA122" s="277" t="s">
        <v>117</v>
      </c>
      <c r="AB122" s="278"/>
      <c r="AC122" s="278"/>
      <c r="AD122" s="278"/>
      <c r="AE122" s="278"/>
      <c r="AF122" s="278"/>
      <c r="AG122" s="279"/>
    </row>
    <row r="123" spans="1:33" ht="13.5" thickBot="1">
      <c r="A123" s="257" t="str">
        <f>L6</f>
        <v>1B</v>
      </c>
      <c r="B123" s="258"/>
      <c r="C123" s="259"/>
      <c r="D123" s="257" t="str">
        <f>L63</f>
        <v>4B</v>
      </c>
      <c r="E123" s="258"/>
      <c r="F123" s="259"/>
      <c r="G123" s="166">
        <f t="shared" si="90"/>
        <v>0</v>
      </c>
      <c r="H123" s="166">
        <f t="shared" si="90"/>
        <v>0</v>
      </c>
      <c r="I123" s="110">
        <v>3</v>
      </c>
      <c r="J123" s="268">
        <f t="shared" si="86"/>
      </c>
      <c r="K123" s="269"/>
      <c r="L123" s="270"/>
      <c r="N123" s="131" t="str">
        <f>L26</f>
        <v>2C</v>
      </c>
      <c r="P123" s="181">
        <f t="shared" si="91"/>
        <v>7.03</v>
      </c>
      <c r="Q123" s="178">
        <v>7</v>
      </c>
      <c r="R123" s="178">
        <v>3</v>
      </c>
      <c r="S123" s="119" t="s">
        <v>119</v>
      </c>
      <c r="T123" s="120" t="str">
        <f t="shared" si="87"/>
        <v>1B</v>
      </c>
      <c r="U123" s="120" t="str">
        <f t="shared" si="88"/>
        <v>4B</v>
      </c>
      <c r="V123" s="121"/>
      <c r="W123" s="121"/>
      <c r="X123" s="122" t="str">
        <f t="shared" si="89"/>
        <v>2C</v>
      </c>
      <c r="Y123" s="109"/>
      <c r="Z123" s="148" t="s">
        <v>127</v>
      </c>
      <c r="AA123" s="116" t="s">
        <v>118</v>
      </c>
      <c r="AB123" s="116" t="s">
        <v>123</v>
      </c>
      <c r="AC123" s="117" t="s">
        <v>124</v>
      </c>
      <c r="AD123" s="117" t="s">
        <v>125</v>
      </c>
      <c r="AE123" s="118" t="s">
        <v>126</v>
      </c>
      <c r="AF123" s="118"/>
      <c r="AG123" s="116" t="s">
        <v>42</v>
      </c>
    </row>
    <row r="124" spans="1:33" ht="13.5" thickBot="1">
      <c r="A124" s="257" t="str">
        <f>L25</f>
        <v>2B</v>
      </c>
      <c r="B124" s="258"/>
      <c r="C124" s="259"/>
      <c r="D124" s="257" t="str">
        <f>L44</f>
        <v>3B</v>
      </c>
      <c r="E124" s="258"/>
      <c r="F124" s="259"/>
      <c r="G124" s="166">
        <f t="shared" si="90"/>
        <v>0</v>
      </c>
      <c r="H124" s="166">
        <f t="shared" si="90"/>
        <v>0</v>
      </c>
      <c r="I124" s="110">
        <v>4</v>
      </c>
      <c r="J124" s="268">
        <f t="shared" si="86"/>
      </c>
      <c r="K124" s="269"/>
      <c r="L124" s="270"/>
      <c r="N124" s="131" t="str">
        <f>L7</f>
        <v>1C</v>
      </c>
      <c r="P124" s="182">
        <f t="shared" si="91"/>
        <v>7.04</v>
      </c>
      <c r="Q124" s="178">
        <v>7</v>
      </c>
      <c r="R124" s="178">
        <v>4</v>
      </c>
      <c r="S124" s="119" t="s">
        <v>119</v>
      </c>
      <c r="T124" s="120" t="str">
        <f t="shared" si="87"/>
        <v>2B</v>
      </c>
      <c r="U124" s="120" t="str">
        <f t="shared" si="88"/>
        <v>3B</v>
      </c>
      <c r="V124" s="121"/>
      <c r="W124" s="121"/>
      <c r="X124" s="122" t="str">
        <f t="shared" si="89"/>
        <v>1C</v>
      </c>
      <c r="Y124" s="109"/>
      <c r="Z124" s="123">
        <f>Z122+AA124/100</f>
        <v>9.01</v>
      </c>
      <c r="AA124" s="124">
        <v>1</v>
      </c>
      <c r="AB124" s="125" t="str">
        <f aca="true" t="shared" si="92" ref="AB124:AB135">_xlfn.IFERROR(VLOOKUP(Z124,$P:$X,4,FALSE),"-")</f>
        <v>1/2</v>
      </c>
      <c r="AC124" s="125">
        <f aca="true" t="shared" si="93" ref="AC124:AC135">_xlfn.IFERROR(VLOOKUP(Z124,$P:$X,5,FALSE),"-")</f>
      </c>
      <c r="AD124" s="119">
        <f aca="true" t="shared" si="94" ref="AD124:AD135">_xlfn.IFERROR(VLOOKUP(Z124,$P:$X,6,FALSE),"-")</f>
      </c>
      <c r="AE124" s="119">
        <f aca="true" t="shared" si="95" ref="AE124:AE135">_xlfn.IFERROR(VLOOKUP(Z124,$P:$X,7,FALSE),"-")</f>
        <v>0</v>
      </c>
      <c r="AF124" s="119">
        <f aca="true" t="shared" si="96" ref="AF124:AF135">_xlfn.IFERROR(VLOOKUP(Z124,$P:$X,8,FALSE),"-")</f>
        <v>0</v>
      </c>
      <c r="AG124" s="126">
        <f aca="true" t="shared" si="97" ref="AG124:AG135">_xlfn.IFERROR(VLOOKUP(Z124,$P:$X,9,FALSE),"-")</f>
      </c>
    </row>
    <row r="125" spans="25:33" ht="12.75">
      <c r="Y125" s="109"/>
      <c r="Z125" s="129">
        <f>Z122+AA125/100</f>
        <v>9.02</v>
      </c>
      <c r="AA125" s="130">
        <v>2</v>
      </c>
      <c r="AB125" s="131" t="str">
        <f t="shared" si="92"/>
        <v>1/2</v>
      </c>
      <c r="AC125" s="131">
        <f t="shared" si="93"/>
      </c>
      <c r="AD125" s="131">
        <f t="shared" si="94"/>
      </c>
      <c r="AE125" s="131">
        <f t="shared" si="95"/>
        <v>0</v>
      </c>
      <c r="AF125" s="131">
        <f t="shared" si="96"/>
        <v>0</v>
      </c>
      <c r="AG125" s="132">
        <f t="shared" si="97"/>
      </c>
    </row>
    <row r="126" spans="1:33" s="152" customFormat="1" ht="13.5" thickBot="1">
      <c r="A126" s="109"/>
      <c r="B126" s="109"/>
      <c r="C126" s="109"/>
      <c r="D126" s="109"/>
      <c r="E126" s="109"/>
      <c r="F126" s="109"/>
      <c r="G126" s="110"/>
      <c r="H126" s="110"/>
      <c r="I126" s="109"/>
      <c r="J126" s="109"/>
      <c r="K126" s="109"/>
      <c r="L126" s="109"/>
      <c r="M126" s="109"/>
      <c r="N126" s="110"/>
      <c r="O126" s="110"/>
      <c r="P126" s="110"/>
      <c r="Q126" s="110"/>
      <c r="R126" s="109"/>
      <c r="S126" s="109"/>
      <c r="T126" s="160"/>
      <c r="U126" s="160"/>
      <c r="V126" s="109"/>
      <c r="W126" s="109"/>
      <c r="X126" s="109"/>
      <c r="Z126" s="129">
        <f>Z122+AA126/100</f>
        <v>9.03</v>
      </c>
      <c r="AA126" s="130">
        <v>3</v>
      </c>
      <c r="AB126" s="131" t="str">
        <f t="shared" si="92"/>
        <v>1/2c</v>
      </c>
      <c r="AC126" s="131" t="str">
        <f t="shared" si="93"/>
        <v>1C</v>
      </c>
      <c r="AD126" s="131" t="str">
        <f t="shared" si="94"/>
        <v>4C</v>
      </c>
      <c r="AE126" s="131">
        <f t="shared" si="95"/>
        <v>1</v>
      </c>
      <c r="AF126" s="131">
        <f t="shared" si="96"/>
        <v>0</v>
      </c>
      <c r="AG126" s="132" t="str">
        <f t="shared" si="97"/>
        <v>6C</v>
      </c>
    </row>
    <row r="127" spans="1:33" s="152" customFormat="1" ht="20.25" thickBot="1">
      <c r="A127" s="161" t="s">
        <v>20</v>
      </c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3"/>
      <c r="M127" s="109"/>
      <c r="N127" s="164" t="s">
        <v>83</v>
      </c>
      <c r="O127" s="110"/>
      <c r="P127" s="107"/>
      <c r="Q127" s="107"/>
      <c r="R127" s="271" t="s">
        <v>60</v>
      </c>
      <c r="S127" s="272"/>
      <c r="T127" s="272"/>
      <c r="U127" s="272"/>
      <c r="V127" s="272"/>
      <c r="W127" s="272"/>
      <c r="X127" s="273"/>
      <c r="Z127" s="129">
        <f>Z122+AA127/100</f>
        <v>9.04</v>
      </c>
      <c r="AA127" s="130">
        <v>4</v>
      </c>
      <c r="AB127" s="131" t="str">
        <f t="shared" si="92"/>
        <v>1/2c</v>
      </c>
      <c r="AC127" s="131" t="str">
        <f t="shared" si="93"/>
        <v>2C</v>
      </c>
      <c r="AD127" s="131" t="str">
        <f t="shared" si="94"/>
        <v>3C</v>
      </c>
      <c r="AE127" s="131">
        <f t="shared" si="95"/>
        <v>1</v>
      </c>
      <c r="AF127" s="131">
        <f t="shared" si="96"/>
        <v>0</v>
      </c>
      <c r="AG127" s="132" t="str">
        <f t="shared" si="97"/>
        <v>5C</v>
      </c>
    </row>
    <row r="128" spans="1:33" s="152" customFormat="1" ht="13.5" thickBot="1">
      <c r="A128" s="109"/>
      <c r="B128" s="109"/>
      <c r="C128" s="109"/>
      <c r="D128" s="109"/>
      <c r="E128" s="109"/>
      <c r="F128" s="109"/>
      <c r="G128" s="110"/>
      <c r="H128" s="110"/>
      <c r="I128" s="165" t="s">
        <v>41</v>
      </c>
      <c r="J128" s="109"/>
      <c r="K128" s="109"/>
      <c r="L128" s="109"/>
      <c r="M128" s="109"/>
      <c r="N128" s="165" t="s">
        <v>42</v>
      </c>
      <c r="O128" s="110"/>
      <c r="P128" s="111" t="s">
        <v>127</v>
      </c>
      <c r="Q128" s="111" t="s">
        <v>116</v>
      </c>
      <c r="R128" s="112" t="s">
        <v>41</v>
      </c>
      <c r="S128" s="112" t="s">
        <v>56</v>
      </c>
      <c r="T128" s="113"/>
      <c r="U128" s="113"/>
      <c r="V128" s="114"/>
      <c r="W128" s="114"/>
      <c r="X128" s="112" t="s">
        <v>42</v>
      </c>
      <c r="Z128" s="129">
        <f>Z122+AA128/100</f>
        <v>9.05</v>
      </c>
      <c r="AA128" s="130">
        <v>5</v>
      </c>
      <c r="AB128" s="131" t="str">
        <f t="shared" si="92"/>
        <v>-</v>
      </c>
      <c r="AC128" s="131" t="str">
        <f t="shared" si="93"/>
        <v>-</v>
      </c>
      <c r="AD128" s="131" t="str">
        <f t="shared" si="94"/>
        <v>-</v>
      </c>
      <c r="AE128" s="131" t="str">
        <f t="shared" si="95"/>
        <v>-</v>
      </c>
      <c r="AF128" s="131" t="str">
        <f t="shared" si="96"/>
        <v>-</v>
      </c>
      <c r="AG128" s="132" t="str">
        <f t="shared" si="97"/>
        <v>-</v>
      </c>
    </row>
    <row r="129" spans="1:33" s="152" customFormat="1" ht="13.5" thickBot="1">
      <c r="A129" s="265">
        <f>J117</f>
      </c>
      <c r="B129" s="266"/>
      <c r="C129" s="267"/>
      <c r="D129" s="265">
        <f>J124</f>
      </c>
      <c r="E129" s="266"/>
      <c r="F129" s="267"/>
      <c r="G129" s="166">
        <f aca="true" t="shared" si="98" ref="G129:H132">V129</f>
        <v>0</v>
      </c>
      <c r="H129" s="166">
        <f t="shared" si="98"/>
        <v>0</v>
      </c>
      <c r="I129" s="110">
        <v>1</v>
      </c>
      <c r="J129" s="268">
        <f>IF(G129&gt;H129,A129,IF(OR(G129=H129),"",D129))</f>
      </c>
      <c r="K129" s="269"/>
      <c r="L129" s="270"/>
      <c r="M129" s="109"/>
      <c r="N129" s="167">
        <f>IF(J120=A120,D120,J120)</f>
      </c>
      <c r="O129" s="110"/>
      <c r="P129" s="181">
        <f>Q129+R129/100</f>
        <v>8.01</v>
      </c>
      <c r="Q129" s="178">
        <v>8</v>
      </c>
      <c r="R129" s="178">
        <v>1</v>
      </c>
      <c r="S129" s="119" t="s">
        <v>120</v>
      </c>
      <c r="T129" s="120">
        <f>A129</f>
      </c>
      <c r="U129" s="120">
        <f>D129</f>
      </c>
      <c r="V129" s="121"/>
      <c r="W129" s="121"/>
      <c r="X129" s="122">
        <f>N129</f>
      </c>
      <c r="Z129" s="129">
        <f>Z122+AA129/100</f>
        <v>9.06</v>
      </c>
      <c r="AA129" s="130">
        <v>6</v>
      </c>
      <c r="AB129" s="131" t="str">
        <f t="shared" si="92"/>
        <v>-</v>
      </c>
      <c r="AC129" s="131" t="str">
        <f t="shared" si="93"/>
        <v>-</v>
      </c>
      <c r="AD129" s="131" t="str">
        <f t="shared" si="94"/>
        <v>-</v>
      </c>
      <c r="AE129" s="131" t="str">
        <f t="shared" si="95"/>
        <v>-</v>
      </c>
      <c r="AF129" s="131" t="str">
        <f t="shared" si="96"/>
        <v>-</v>
      </c>
      <c r="AG129" s="132" t="str">
        <f t="shared" si="97"/>
        <v>-</v>
      </c>
    </row>
    <row r="130" spans="1:33" s="152" customFormat="1" ht="13.5" thickBot="1">
      <c r="A130" s="265">
        <f>J118</f>
      </c>
      <c r="B130" s="266"/>
      <c r="C130" s="267"/>
      <c r="D130" s="265">
        <f>J123</f>
      </c>
      <c r="E130" s="266"/>
      <c r="F130" s="267"/>
      <c r="G130" s="166">
        <f t="shared" si="98"/>
        <v>0</v>
      </c>
      <c r="H130" s="166">
        <f t="shared" si="98"/>
        <v>0</v>
      </c>
      <c r="I130" s="110">
        <v>2</v>
      </c>
      <c r="J130" s="268">
        <f>IF(G130&gt;H130,A130,IF(OR(G130=H130),"",D130))</f>
      </c>
      <c r="K130" s="269"/>
      <c r="L130" s="270"/>
      <c r="M130" s="109"/>
      <c r="N130" s="167">
        <f>IF(J119=A119,D119,J119)</f>
      </c>
      <c r="O130" s="110"/>
      <c r="P130" s="182">
        <f>Q130+R130/100</f>
        <v>8.02</v>
      </c>
      <c r="Q130" s="178">
        <v>8</v>
      </c>
      <c r="R130" s="178">
        <v>2</v>
      </c>
      <c r="S130" s="127" t="s">
        <v>120</v>
      </c>
      <c r="T130" s="120">
        <f>A130</f>
      </c>
      <c r="U130" s="120">
        <f>D130</f>
      </c>
      <c r="V130" s="128"/>
      <c r="W130" s="128"/>
      <c r="X130" s="122">
        <f>N130</f>
      </c>
      <c r="Z130" s="129">
        <f>Z122+AA130/100</f>
        <v>9.07</v>
      </c>
      <c r="AA130" s="141">
        <v>7</v>
      </c>
      <c r="AB130" s="131" t="str">
        <f t="shared" si="92"/>
        <v>-</v>
      </c>
      <c r="AC130" s="131" t="str">
        <f t="shared" si="93"/>
        <v>-</v>
      </c>
      <c r="AD130" s="131" t="str">
        <f t="shared" si="94"/>
        <v>-</v>
      </c>
      <c r="AE130" s="131" t="str">
        <f t="shared" si="95"/>
        <v>-</v>
      </c>
      <c r="AF130" s="131" t="str">
        <f t="shared" si="96"/>
        <v>-</v>
      </c>
      <c r="AG130" s="132" t="str">
        <f t="shared" si="97"/>
        <v>-</v>
      </c>
    </row>
    <row r="131" spans="1:33" ht="13.5" thickBot="1">
      <c r="A131" s="265">
        <f>J119</f>
      </c>
      <c r="B131" s="266"/>
      <c r="C131" s="267"/>
      <c r="D131" s="274">
        <f>J122</f>
      </c>
      <c r="E131" s="275"/>
      <c r="F131" s="276"/>
      <c r="G131" s="166">
        <f t="shared" si="98"/>
        <v>0</v>
      </c>
      <c r="H131" s="166">
        <f t="shared" si="98"/>
        <v>0</v>
      </c>
      <c r="I131" s="110">
        <v>3</v>
      </c>
      <c r="J131" s="268">
        <f>IF(G131&gt;H131,A131,IF(OR(G131=H131),"",D131))</f>
      </c>
      <c r="K131" s="269"/>
      <c r="L131" s="270"/>
      <c r="N131" s="167">
        <f>IF(J118=A118,D118,J118)</f>
      </c>
      <c r="P131" s="181">
        <f>Q131+R131/100</f>
        <v>8.03</v>
      </c>
      <c r="Q131" s="178">
        <v>8</v>
      </c>
      <c r="R131" s="178">
        <v>3</v>
      </c>
      <c r="S131" s="119" t="s">
        <v>120</v>
      </c>
      <c r="T131" s="120">
        <f>A131</f>
      </c>
      <c r="U131" s="120">
        <f>D131</f>
      </c>
      <c r="V131" s="121"/>
      <c r="W131" s="121"/>
      <c r="X131" s="122">
        <f>N131</f>
      </c>
      <c r="Y131" s="109"/>
      <c r="Z131" s="129">
        <f>Z122+AA131/100</f>
        <v>9.08</v>
      </c>
      <c r="AA131" s="130">
        <v>8</v>
      </c>
      <c r="AB131" s="131" t="str">
        <f t="shared" si="92"/>
        <v>-</v>
      </c>
      <c r="AC131" s="131" t="str">
        <f t="shared" si="93"/>
        <v>-</v>
      </c>
      <c r="AD131" s="131" t="str">
        <f t="shared" si="94"/>
        <v>-</v>
      </c>
      <c r="AE131" s="131" t="str">
        <f t="shared" si="95"/>
        <v>-</v>
      </c>
      <c r="AF131" s="131" t="str">
        <f t="shared" si="96"/>
        <v>-</v>
      </c>
      <c r="AG131" s="132" t="str">
        <f t="shared" si="97"/>
        <v>-</v>
      </c>
    </row>
    <row r="132" spans="1:33" ht="13.5" thickBot="1">
      <c r="A132" s="265">
        <f>J120</f>
      </c>
      <c r="B132" s="266"/>
      <c r="C132" s="267"/>
      <c r="D132" s="265">
        <f>J121</f>
      </c>
      <c r="E132" s="266"/>
      <c r="F132" s="267"/>
      <c r="G132" s="166">
        <f t="shared" si="98"/>
        <v>0</v>
      </c>
      <c r="H132" s="166">
        <f t="shared" si="98"/>
        <v>0</v>
      </c>
      <c r="I132" s="110">
        <v>4</v>
      </c>
      <c r="J132" s="268">
        <f>IF(G132&gt;H132,A132,IF(OR(G132=H132),"",D132))</f>
      </c>
      <c r="K132" s="269"/>
      <c r="L132" s="270"/>
      <c r="N132" s="167">
        <f>IF(J117=A117,D117,J117)</f>
      </c>
      <c r="P132" s="182">
        <f>Q132+R132/100</f>
        <v>8.04</v>
      </c>
      <c r="Q132" s="178">
        <v>8</v>
      </c>
      <c r="R132" s="178">
        <v>4</v>
      </c>
      <c r="S132" s="127" t="s">
        <v>120</v>
      </c>
      <c r="T132" s="120">
        <f>A132</f>
      </c>
      <c r="U132" s="120">
        <f>D132</f>
      </c>
      <c r="V132" s="128"/>
      <c r="W132" s="128"/>
      <c r="X132" s="134">
        <f>N132</f>
      </c>
      <c r="Y132" s="109"/>
      <c r="Z132" s="129">
        <f>Z122+AA132/100</f>
        <v>9.09</v>
      </c>
      <c r="AA132" s="130">
        <v>9</v>
      </c>
      <c r="AB132" s="131" t="str">
        <f t="shared" si="92"/>
        <v>-</v>
      </c>
      <c r="AC132" s="131" t="str">
        <f t="shared" si="93"/>
        <v>-</v>
      </c>
      <c r="AD132" s="131" t="str">
        <f t="shared" si="94"/>
        <v>-</v>
      </c>
      <c r="AE132" s="131" t="str">
        <f t="shared" si="95"/>
        <v>-</v>
      </c>
      <c r="AF132" s="131" t="str">
        <f t="shared" si="96"/>
        <v>-</v>
      </c>
      <c r="AG132" s="132" t="str">
        <f t="shared" si="97"/>
        <v>-</v>
      </c>
    </row>
    <row r="133" spans="25:33" ht="12.75">
      <c r="Y133" s="109"/>
      <c r="Z133" s="129">
        <f>Z122+AA133/100</f>
        <v>9.1</v>
      </c>
      <c r="AA133" s="130">
        <v>10</v>
      </c>
      <c r="AB133" s="131" t="str">
        <f t="shared" si="92"/>
        <v>-</v>
      </c>
      <c r="AC133" s="131" t="str">
        <f t="shared" si="93"/>
        <v>-</v>
      </c>
      <c r="AD133" s="131" t="str">
        <f t="shared" si="94"/>
        <v>-</v>
      </c>
      <c r="AE133" s="131" t="str">
        <f t="shared" si="95"/>
        <v>-</v>
      </c>
      <c r="AF133" s="131" t="str">
        <f t="shared" si="96"/>
        <v>-</v>
      </c>
      <c r="AG133" s="132" t="str">
        <f t="shared" si="97"/>
        <v>-</v>
      </c>
    </row>
    <row r="134" spans="25:33" ht="13.5" thickBot="1">
      <c r="Y134" s="109"/>
      <c r="Z134" s="129">
        <f>Z122+AA134/100</f>
        <v>9.11</v>
      </c>
      <c r="AA134" s="141">
        <v>11</v>
      </c>
      <c r="AB134" s="131" t="str">
        <f t="shared" si="92"/>
        <v>-</v>
      </c>
      <c r="AC134" s="131" t="str">
        <f t="shared" si="93"/>
        <v>-</v>
      </c>
      <c r="AD134" s="131" t="str">
        <f t="shared" si="94"/>
        <v>-</v>
      </c>
      <c r="AE134" s="131" t="str">
        <f t="shared" si="95"/>
        <v>-</v>
      </c>
      <c r="AF134" s="131" t="str">
        <f t="shared" si="96"/>
        <v>-</v>
      </c>
      <c r="AG134" s="132" t="str">
        <f t="shared" si="97"/>
        <v>-</v>
      </c>
    </row>
    <row r="135" spans="1:33" ht="20.25" thickBot="1">
      <c r="A135" s="161" t="s">
        <v>21</v>
      </c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3"/>
      <c r="N135" s="164" t="s">
        <v>91</v>
      </c>
      <c r="P135" s="107"/>
      <c r="Q135" s="107"/>
      <c r="R135" s="271" t="s">
        <v>60</v>
      </c>
      <c r="S135" s="272"/>
      <c r="T135" s="272"/>
      <c r="U135" s="272"/>
      <c r="V135" s="272"/>
      <c r="W135" s="272"/>
      <c r="X135" s="273"/>
      <c r="Y135" s="109"/>
      <c r="Z135" s="142">
        <f>Z122+AA135/100</f>
        <v>9.12</v>
      </c>
      <c r="AA135" s="143">
        <v>12</v>
      </c>
      <c r="AB135" s="127" t="str">
        <f t="shared" si="92"/>
        <v>-</v>
      </c>
      <c r="AC135" s="127" t="str">
        <f t="shared" si="93"/>
        <v>-</v>
      </c>
      <c r="AD135" s="127" t="str">
        <f t="shared" si="94"/>
        <v>-</v>
      </c>
      <c r="AE135" s="127" t="str">
        <f t="shared" si="95"/>
        <v>-</v>
      </c>
      <c r="AF135" s="127" t="str">
        <f t="shared" si="96"/>
        <v>-</v>
      </c>
      <c r="AG135" s="144" t="str">
        <f t="shared" si="97"/>
        <v>-</v>
      </c>
    </row>
    <row r="136" spans="9:30" ht="13.5" thickBot="1">
      <c r="I136" s="165" t="s">
        <v>41</v>
      </c>
      <c r="N136" s="165" t="s">
        <v>42</v>
      </c>
      <c r="P136" s="111" t="s">
        <v>127</v>
      </c>
      <c r="Q136" s="111" t="s">
        <v>116</v>
      </c>
      <c r="R136" s="112" t="s">
        <v>41</v>
      </c>
      <c r="S136" s="112" t="s">
        <v>56</v>
      </c>
      <c r="T136" s="113"/>
      <c r="U136" s="113"/>
      <c r="V136" s="114"/>
      <c r="W136" s="114"/>
      <c r="X136" s="112" t="s">
        <v>42</v>
      </c>
      <c r="Y136" s="109"/>
      <c r="Z136" s="145"/>
      <c r="AC136" s="109"/>
      <c r="AD136" s="109"/>
    </row>
    <row r="137" spans="1:33" ht="13.5" thickBot="1">
      <c r="A137" s="265">
        <f>J129</f>
      </c>
      <c r="B137" s="266"/>
      <c r="C137" s="267"/>
      <c r="D137" s="265">
        <f>J132</f>
      </c>
      <c r="E137" s="266"/>
      <c r="F137" s="267"/>
      <c r="G137" s="166">
        <f>V137</f>
        <v>0</v>
      </c>
      <c r="H137" s="166">
        <f>W137</f>
        <v>0</v>
      </c>
      <c r="I137" s="110">
        <v>1</v>
      </c>
      <c r="J137" s="268">
        <f>IF(G137&gt;H137,A137,IF(OR(G137=H137),"",D137))</f>
      </c>
      <c r="K137" s="269"/>
      <c r="L137" s="270"/>
      <c r="N137" s="167">
        <f>IF(J131=A131,D131,J131)</f>
      </c>
      <c r="P137" s="181">
        <f>Q137+R137/100</f>
        <v>9.01</v>
      </c>
      <c r="Q137" s="178">
        <v>9</v>
      </c>
      <c r="R137" s="178">
        <v>1</v>
      </c>
      <c r="S137" s="119" t="s">
        <v>121</v>
      </c>
      <c r="T137" s="120">
        <f>A137</f>
      </c>
      <c r="U137" s="120">
        <f>D137</f>
      </c>
      <c r="V137" s="121"/>
      <c r="W137" s="121"/>
      <c r="X137" s="122">
        <f>N137</f>
      </c>
      <c r="Y137" s="109"/>
      <c r="Z137" s="108">
        <v>10</v>
      </c>
      <c r="AA137" s="277" t="s">
        <v>117</v>
      </c>
      <c r="AB137" s="278"/>
      <c r="AC137" s="278"/>
      <c r="AD137" s="278"/>
      <c r="AE137" s="278"/>
      <c r="AF137" s="278"/>
      <c r="AG137" s="279"/>
    </row>
    <row r="138" spans="1:33" ht="13.5" thickBot="1">
      <c r="A138" s="265">
        <f>J130</f>
      </c>
      <c r="B138" s="266"/>
      <c r="C138" s="267"/>
      <c r="D138" s="265">
        <f>J131</f>
      </c>
      <c r="E138" s="266"/>
      <c r="F138" s="267"/>
      <c r="G138" s="166">
        <f>V138</f>
        <v>0</v>
      </c>
      <c r="H138" s="166">
        <f>W138</f>
        <v>0</v>
      </c>
      <c r="I138" s="110">
        <v>2</v>
      </c>
      <c r="J138" s="268">
        <f>IF(G138&gt;H138,A138,IF(OR(G138=H138),"",D138))</f>
      </c>
      <c r="K138" s="269"/>
      <c r="L138" s="270"/>
      <c r="N138" s="167">
        <f>IF(J132=A132,D132,J132)</f>
      </c>
      <c r="P138" s="182">
        <f>Q138+R138/100</f>
        <v>9.02</v>
      </c>
      <c r="Q138" s="178">
        <v>9</v>
      </c>
      <c r="R138" s="178">
        <v>2</v>
      </c>
      <c r="S138" s="127" t="s">
        <v>121</v>
      </c>
      <c r="T138" s="120">
        <f>A138</f>
      </c>
      <c r="U138" s="120">
        <f>D138</f>
      </c>
      <c r="V138" s="128"/>
      <c r="W138" s="128"/>
      <c r="X138" s="122">
        <f>N138</f>
      </c>
      <c r="Y138" s="109"/>
      <c r="Z138" s="148" t="s">
        <v>127</v>
      </c>
      <c r="AA138" s="116" t="s">
        <v>118</v>
      </c>
      <c r="AB138" s="116" t="s">
        <v>123</v>
      </c>
      <c r="AC138" s="117" t="s">
        <v>124</v>
      </c>
      <c r="AD138" s="117" t="s">
        <v>125</v>
      </c>
      <c r="AE138" s="118" t="s">
        <v>126</v>
      </c>
      <c r="AF138" s="118"/>
      <c r="AG138" s="116" t="s">
        <v>42</v>
      </c>
    </row>
    <row r="139" spans="16:33" ht="12.75">
      <c r="P139" s="109"/>
      <c r="Q139" s="109"/>
      <c r="Y139" s="109"/>
      <c r="Z139" s="123">
        <f>Z137+AA139/100</f>
        <v>10.01</v>
      </c>
      <c r="AA139" s="124">
        <v>1</v>
      </c>
      <c r="AB139" s="125" t="str">
        <f aca="true" t="shared" si="99" ref="AB139:AB150">_xlfn.IFERROR(VLOOKUP(Z139,$P:$X,4,FALSE),"-")</f>
        <v>Fin</v>
      </c>
      <c r="AC139" s="125">
        <f aca="true" t="shared" si="100" ref="AC139:AC150">_xlfn.IFERROR(VLOOKUP(Z139,$P:$X,5,FALSE),"-")</f>
      </c>
      <c r="AD139" s="119">
        <f aca="true" t="shared" si="101" ref="AD139:AD150">_xlfn.IFERROR(VLOOKUP(Z139,$P:$X,6,FALSE),"-")</f>
      </c>
      <c r="AE139" s="119">
        <f aca="true" t="shared" si="102" ref="AE139:AE150">_xlfn.IFERROR(VLOOKUP(Z139,$P:$X,7,FALSE),"-")</f>
        <v>0</v>
      </c>
      <c r="AF139" s="119">
        <f aca="true" t="shared" si="103" ref="AF139:AF150">_xlfn.IFERROR(VLOOKUP(Z139,$P:$X,8,FALSE),"-")</f>
        <v>0</v>
      </c>
      <c r="AG139" s="126">
        <f aca="true" t="shared" si="104" ref="AG139:AG150">_xlfn.IFERROR(VLOOKUP(Z139,$P:$X,9,FALSE),"-")</f>
      </c>
    </row>
    <row r="140" spans="25:33" ht="13.5" thickBot="1">
      <c r="Y140" s="109"/>
      <c r="Z140" s="129">
        <f>Z137+AA140/100</f>
        <v>10.02</v>
      </c>
      <c r="AA140" s="130">
        <v>2</v>
      </c>
      <c r="AB140" s="131" t="str">
        <f t="shared" si="99"/>
        <v>Fin. c</v>
      </c>
      <c r="AC140" s="131" t="str">
        <f t="shared" si="100"/>
        <v>1C</v>
      </c>
      <c r="AD140" s="131" t="str">
        <f t="shared" si="101"/>
        <v>2C</v>
      </c>
      <c r="AE140" s="131">
        <f t="shared" si="102"/>
        <v>1</v>
      </c>
      <c r="AF140" s="131">
        <f t="shared" si="103"/>
        <v>0</v>
      </c>
      <c r="AG140" s="132" t="str">
        <f t="shared" si="104"/>
        <v>3C</v>
      </c>
    </row>
    <row r="141" spans="1:33" ht="20.25" thickBot="1">
      <c r="A141" s="161" t="s">
        <v>22</v>
      </c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3"/>
      <c r="N141" s="164" t="s">
        <v>84</v>
      </c>
      <c r="P141" s="107"/>
      <c r="Q141" s="107"/>
      <c r="R141" s="271" t="s">
        <v>60</v>
      </c>
      <c r="S141" s="272"/>
      <c r="T141" s="272"/>
      <c r="U141" s="272"/>
      <c r="V141" s="272"/>
      <c r="W141" s="272"/>
      <c r="X141" s="273"/>
      <c r="Y141" s="109"/>
      <c r="Z141" s="129">
        <f>Z137+AA141/100</f>
        <v>10.03</v>
      </c>
      <c r="AA141" s="130">
        <v>3</v>
      </c>
      <c r="AB141" s="131" t="str">
        <f t="shared" si="99"/>
        <v>-</v>
      </c>
      <c r="AC141" s="131" t="str">
        <f t="shared" si="100"/>
        <v>-</v>
      </c>
      <c r="AD141" s="131" t="str">
        <f t="shared" si="101"/>
        <v>-</v>
      </c>
      <c r="AE141" s="131" t="str">
        <f t="shared" si="102"/>
        <v>-</v>
      </c>
      <c r="AF141" s="131" t="str">
        <f t="shared" si="103"/>
        <v>-</v>
      </c>
      <c r="AG141" s="132" t="str">
        <f t="shared" si="104"/>
        <v>-</v>
      </c>
    </row>
    <row r="142" spans="9:33" ht="13.5" thickBot="1">
      <c r="I142" s="165" t="s">
        <v>41</v>
      </c>
      <c r="N142" s="165" t="s">
        <v>42</v>
      </c>
      <c r="P142" s="111" t="s">
        <v>127</v>
      </c>
      <c r="Q142" s="111" t="s">
        <v>116</v>
      </c>
      <c r="R142" s="112" t="s">
        <v>41</v>
      </c>
      <c r="S142" s="112" t="s">
        <v>56</v>
      </c>
      <c r="T142" s="113"/>
      <c r="U142" s="113"/>
      <c r="V142" s="114"/>
      <c r="W142" s="114"/>
      <c r="X142" s="112" t="s">
        <v>42</v>
      </c>
      <c r="Y142" s="109"/>
      <c r="Z142" s="129">
        <f>Z137+AA142/100</f>
        <v>10.04</v>
      </c>
      <c r="AA142" s="130">
        <v>4</v>
      </c>
      <c r="AB142" s="131" t="str">
        <f t="shared" si="99"/>
        <v>-</v>
      </c>
      <c r="AC142" s="131" t="str">
        <f t="shared" si="100"/>
        <v>-</v>
      </c>
      <c r="AD142" s="131" t="str">
        <f t="shared" si="101"/>
        <v>-</v>
      </c>
      <c r="AE142" s="131" t="str">
        <f t="shared" si="102"/>
        <v>-</v>
      </c>
      <c r="AF142" s="131" t="str">
        <f t="shared" si="103"/>
        <v>-</v>
      </c>
      <c r="AG142" s="132" t="str">
        <f t="shared" si="104"/>
        <v>-</v>
      </c>
    </row>
    <row r="143" spans="1:33" ht="13.5" thickBot="1">
      <c r="A143" s="265">
        <f>J137</f>
      </c>
      <c r="B143" s="266"/>
      <c r="C143" s="267"/>
      <c r="D143" s="265">
        <f>J138</f>
      </c>
      <c r="E143" s="266"/>
      <c r="F143" s="267"/>
      <c r="G143" s="166">
        <f>V143</f>
        <v>0</v>
      </c>
      <c r="H143" s="166">
        <f>W143</f>
        <v>0</v>
      </c>
      <c r="I143" s="110">
        <v>1</v>
      </c>
      <c r="J143" s="268">
        <f>IF(G143&gt;H143,A143,IF(OR(G143=H143),"",D143))</f>
      </c>
      <c r="K143" s="269"/>
      <c r="L143" s="270"/>
      <c r="N143" s="167">
        <f>IF(J138=A138,D138,J137)</f>
      </c>
      <c r="P143" s="181">
        <f>Q143+R143/100</f>
        <v>10.01</v>
      </c>
      <c r="Q143" s="178">
        <v>10</v>
      </c>
      <c r="R143" s="178">
        <v>1</v>
      </c>
      <c r="S143" s="119" t="s">
        <v>122</v>
      </c>
      <c r="T143" s="120">
        <f>A143</f>
      </c>
      <c r="U143" s="120">
        <f>D143</f>
      </c>
      <c r="V143" s="121"/>
      <c r="W143" s="121"/>
      <c r="X143" s="122">
        <f>N143</f>
      </c>
      <c r="Y143" s="109"/>
      <c r="Z143" s="129">
        <f>Z137+AA143/100</f>
        <v>10.05</v>
      </c>
      <c r="AA143" s="130">
        <v>5</v>
      </c>
      <c r="AB143" s="131" t="str">
        <f t="shared" si="99"/>
        <v>-</v>
      </c>
      <c r="AC143" s="131" t="str">
        <f t="shared" si="100"/>
        <v>-</v>
      </c>
      <c r="AD143" s="131" t="str">
        <f t="shared" si="101"/>
        <v>-</v>
      </c>
      <c r="AE143" s="131" t="str">
        <f t="shared" si="102"/>
        <v>-</v>
      </c>
      <c r="AF143" s="131" t="str">
        <f t="shared" si="103"/>
        <v>-</v>
      </c>
      <c r="AG143" s="132" t="str">
        <f t="shared" si="104"/>
        <v>-</v>
      </c>
    </row>
    <row r="144" spans="15:33" ht="12.75">
      <c r="O144" s="109"/>
      <c r="Y144" s="109"/>
      <c r="Z144" s="129">
        <f>Z137+AA144/100</f>
        <v>10.06</v>
      </c>
      <c r="AA144" s="130">
        <v>6</v>
      </c>
      <c r="AB144" s="131" t="str">
        <f t="shared" si="99"/>
        <v>-</v>
      </c>
      <c r="AC144" s="131" t="str">
        <f t="shared" si="100"/>
        <v>-</v>
      </c>
      <c r="AD144" s="131" t="str">
        <f t="shared" si="101"/>
        <v>-</v>
      </c>
      <c r="AE144" s="131" t="str">
        <f t="shared" si="102"/>
        <v>-</v>
      </c>
      <c r="AF144" s="131" t="str">
        <f t="shared" si="103"/>
        <v>-</v>
      </c>
      <c r="AG144" s="132" t="str">
        <f t="shared" si="104"/>
        <v>-</v>
      </c>
    </row>
    <row r="145" spans="25:33" ht="12.75">
      <c r="Y145" s="109"/>
      <c r="Z145" s="129">
        <f>Z137+AA145/100</f>
        <v>10.07</v>
      </c>
      <c r="AA145" s="141">
        <v>7</v>
      </c>
      <c r="AB145" s="131" t="str">
        <f t="shared" si="99"/>
        <v>-</v>
      </c>
      <c r="AC145" s="131" t="str">
        <f t="shared" si="100"/>
        <v>-</v>
      </c>
      <c r="AD145" s="131" t="str">
        <f t="shared" si="101"/>
        <v>-</v>
      </c>
      <c r="AE145" s="131" t="str">
        <f t="shared" si="102"/>
        <v>-</v>
      </c>
      <c r="AF145" s="131" t="str">
        <f t="shared" si="103"/>
        <v>-</v>
      </c>
      <c r="AG145" s="132" t="str">
        <f t="shared" si="104"/>
        <v>-</v>
      </c>
    </row>
    <row r="146" spans="25:33" ht="13.5" thickBot="1">
      <c r="Y146" s="109"/>
      <c r="Z146" s="129">
        <f>Z137+AA146/100</f>
        <v>10.08</v>
      </c>
      <c r="AA146" s="130">
        <v>8</v>
      </c>
      <c r="AB146" s="131" t="str">
        <f t="shared" si="99"/>
        <v>-</v>
      </c>
      <c r="AC146" s="131" t="str">
        <f t="shared" si="100"/>
        <v>-</v>
      </c>
      <c r="AD146" s="131" t="str">
        <f t="shared" si="101"/>
        <v>-</v>
      </c>
      <c r="AE146" s="131" t="str">
        <f t="shared" si="102"/>
        <v>-</v>
      </c>
      <c r="AF146" s="131" t="str">
        <f t="shared" si="103"/>
        <v>-</v>
      </c>
      <c r="AG146" s="132" t="str">
        <f t="shared" si="104"/>
        <v>-</v>
      </c>
    </row>
    <row r="147" spans="1:33" ht="20.25" thickBot="1">
      <c r="A147" s="169" t="s">
        <v>105</v>
      </c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1"/>
      <c r="N147" s="172" t="s">
        <v>82</v>
      </c>
      <c r="P147" s="107"/>
      <c r="Q147" s="107"/>
      <c r="R147" s="271" t="s">
        <v>60</v>
      </c>
      <c r="S147" s="272"/>
      <c r="T147" s="272"/>
      <c r="U147" s="272"/>
      <c r="V147" s="272"/>
      <c r="W147" s="272"/>
      <c r="X147" s="273"/>
      <c r="Y147" s="109"/>
      <c r="Z147" s="129">
        <f>Z137+AA147/100</f>
        <v>10.09</v>
      </c>
      <c r="AA147" s="130">
        <v>9</v>
      </c>
      <c r="AB147" s="131" t="str">
        <f t="shared" si="99"/>
        <v>-</v>
      </c>
      <c r="AC147" s="131" t="str">
        <f t="shared" si="100"/>
        <v>-</v>
      </c>
      <c r="AD147" s="131" t="str">
        <f t="shared" si="101"/>
        <v>-</v>
      </c>
      <c r="AE147" s="131" t="str">
        <f t="shared" si="102"/>
        <v>-</v>
      </c>
      <c r="AF147" s="131" t="str">
        <f t="shared" si="103"/>
        <v>-</v>
      </c>
      <c r="AG147" s="132" t="str">
        <f t="shared" si="104"/>
        <v>-</v>
      </c>
    </row>
    <row r="148" spans="9:33" ht="13.5" thickBot="1">
      <c r="I148" s="165" t="s">
        <v>41</v>
      </c>
      <c r="N148" s="165" t="s">
        <v>42</v>
      </c>
      <c r="P148" s="111" t="s">
        <v>127</v>
      </c>
      <c r="Q148" s="111" t="s">
        <v>116</v>
      </c>
      <c r="R148" s="112" t="s">
        <v>41</v>
      </c>
      <c r="S148" s="112" t="s">
        <v>56</v>
      </c>
      <c r="T148" s="113"/>
      <c r="U148" s="113"/>
      <c r="V148" s="114"/>
      <c r="W148" s="114"/>
      <c r="X148" s="112" t="s">
        <v>42</v>
      </c>
      <c r="Y148" s="109"/>
      <c r="Z148" s="129">
        <f>Z137+AA148/100</f>
        <v>10.1</v>
      </c>
      <c r="AA148" s="130">
        <v>10</v>
      </c>
      <c r="AB148" s="131" t="str">
        <f t="shared" si="99"/>
        <v>-</v>
      </c>
      <c r="AC148" s="131" t="str">
        <f t="shared" si="100"/>
        <v>-</v>
      </c>
      <c r="AD148" s="131" t="str">
        <f t="shared" si="101"/>
        <v>-</v>
      </c>
      <c r="AE148" s="131" t="str">
        <f t="shared" si="102"/>
        <v>-</v>
      </c>
      <c r="AF148" s="131" t="str">
        <f t="shared" si="103"/>
        <v>-</v>
      </c>
      <c r="AG148" s="132" t="str">
        <f t="shared" si="104"/>
        <v>-</v>
      </c>
    </row>
    <row r="149" spans="1:33" ht="13.5" thickBot="1">
      <c r="A149" s="265" t="str">
        <f>L7</f>
        <v>1C</v>
      </c>
      <c r="B149" s="266"/>
      <c r="C149" s="267"/>
      <c r="D149" s="265"/>
      <c r="E149" s="266"/>
      <c r="F149" s="267"/>
      <c r="G149" s="166">
        <f>V149</f>
        <v>1</v>
      </c>
      <c r="H149" s="166">
        <f>W149</f>
        <v>0</v>
      </c>
      <c r="I149" s="110"/>
      <c r="J149" s="268" t="str">
        <f>IF(G149&gt;H149,A149,IF(OR(G149=H149),"",D149))</f>
        <v>1C</v>
      </c>
      <c r="K149" s="269"/>
      <c r="L149" s="270"/>
      <c r="N149" s="167"/>
      <c r="P149" s="181">
        <f>Q149+R149/100</f>
        <v>0</v>
      </c>
      <c r="Q149" s="178"/>
      <c r="R149" s="178"/>
      <c r="S149" s="119" t="s">
        <v>128</v>
      </c>
      <c r="T149" s="120" t="str">
        <f>A149</f>
        <v>1C</v>
      </c>
      <c r="U149" s="120">
        <f>D149</f>
        <v>0</v>
      </c>
      <c r="V149" s="121">
        <v>1</v>
      </c>
      <c r="W149" s="121"/>
      <c r="X149" s="122">
        <f>N149</f>
        <v>0</v>
      </c>
      <c r="Y149" s="109"/>
      <c r="Z149" s="129">
        <f>Z137+AA149/100</f>
        <v>10.11</v>
      </c>
      <c r="AA149" s="141">
        <v>11</v>
      </c>
      <c r="AB149" s="131" t="str">
        <f t="shared" si="99"/>
        <v>-</v>
      </c>
      <c r="AC149" s="131" t="str">
        <f t="shared" si="100"/>
        <v>-</v>
      </c>
      <c r="AD149" s="131" t="str">
        <f t="shared" si="101"/>
        <v>-</v>
      </c>
      <c r="AE149" s="131" t="str">
        <f t="shared" si="102"/>
        <v>-</v>
      </c>
      <c r="AF149" s="131" t="str">
        <f t="shared" si="103"/>
        <v>-</v>
      </c>
      <c r="AG149" s="132" t="str">
        <f t="shared" si="104"/>
        <v>-</v>
      </c>
    </row>
    <row r="150" spans="1:33" ht="13.5" thickBot="1">
      <c r="A150" s="265" t="str">
        <f>L26</f>
        <v>2C</v>
      </c>
      <c r="B150" s="266"/>
      <c r="C150" s="267"/>
      <c r="D150" s="265"/>
      <c r="E150" s="266"/>
      <c r="F150" s="267"/>
      <c r="G150" s="166">
        <f aca="true" t="shared" si="105" ref="G150:H156">V150</f>
        <v>1</v>
      </c>
      <c r="H150" s="166">
        <f t="shared" si="105"/>
        <v>0</v>
      </c>
      <c r="I150" s="110"/>
      <c r="J150" s="268" t="str">
        <f>IF(G150&gt;H150,A150,IF(OR(G150=H150),"",D150))</f>
        <v>2C</v>
      </c>
      <c r="K150" s="269"/>
      <c r="L150" s="270"/>
      <c r="N150" s="131"/>
      <c r="P150" s="182">
        <f aca="true" t="shared" si="106" ref="P150:P156">Q150+R150/100</f>
        <v>0</v>
      </c>
      <c r="Q150" s="178"/>
      <c r="R150" s="178"/>
      <c r="S150" s="127" t="s">
        <v>128</v>
      </c>
      <c r="T150" s="120" t="str">
        <f aca="true" t="shared" si="107" ref="T150:T156">A150</f>
        <v>2C</v>
      </c>
      <c r="U150" s="120">
        <f aca="true" t="shared" si="108" ref="U150:U156">D150</f>
        <v>0</v>
      </c>
      <c r="V150" s="128">
        <v>1</v>
      </c>
      <c r="W150" s="128"/>
      <c r="X150" s="122">
        <f aca="true" t="shared" si="109" ref="X150:X156">N150</f>
        <v>0</v>
      </c>
      <c r="Y150" s="109"/>
      <c r="Z150" s="142">
        <f>Z137+AA150/100</f>
        <v>10.12</v>
      </c>
      <c r="AA150" s="143">
        <v>12</v>
      </c>
      <c r="AB150" s="127" t="str">
        <f t="shared" si="99"/>
        <v>-</v>
      </c>
      <c r="AC150" s="127" t="str">
        <f t="shared" si="100"/>
        <v>-</v>
      </c>
      <c r="AD150" s="127" t="str">
        <f t="shared" si="101"/>
        <v>-</v>
      </c>
      <c r="AE150" s="127" t="str">
        <f t="shared" si="102"/>
        <v>-</v>
      </c>
      <c r="AF150" s="127" t="str">
        <f t="shared" si="103"/>
        <v>-</v>
      </c>
      <c r="AG150" s="144" t="str">
        <f t="shared" si="104"/>
        <v>-</v>
      </c>
    </row>
    <row r="151" spans="1:30" ht="13.5" thickBot="1">
      <c r="A151" s="265" t="str">
        <f>L45</f>
        <v>3C</v>
      </c>
      <c r="B151" s="266"/>
      <c r="C151" s="267"/>
      <c r="D151" s="265"/>
      <c r="E151" s="266"/>
      <c r="F151" s="267"/>
      <c r="G151" s="166">
        <f t="shared" si="105"/>
        <v>1</v>
      </c>
      <c r="H151" s="166">
        <f t="shared" si="105"/>
        <v>0</v>
      </c>
      <c r="I151" s="110"/>
      <c r="J151" s="268" t="str">
        <f aca="true" t="shared" si="110" ref="J151:J156">IF(G151&gt;H151,A151,IF(OR(G151=H151),"",D151))</f>
        <v>3C</v>
      </c>
      <c r="K151" s="269"/>
      <c r="L151" s="270"/>
      <c r="N151" s="131"/>
      <c r="P151" s="181">
        <f t="shared" si="106"/>
        <v>0</v>
      </c>
      <c r="Q151" s="178"/>
      <c r="R151" s="178"/>
      <c r="S151" s="119" t="s">
        <v>128</v>
      </c>
      <c r="T151" s="120" t="str">
        <f t="shared" si="107"/>
        <v>3C</v>
      </c>
      <c r="U151" s="120">
        <f t="shared" si="108"/>
        <v>0</v>
      </c>
      <c r="V151" s="121">
        <v>1</v>
      </c>
      <c r="W151" s="121"/>
      <c r="X151" s="122">
        <f t="shared" si="109"/>
        <v>0</v>
      </c>
      <c r="Z151" s="145"/>
      <c r="AC151" s="109"/>
      <c r="AD151" s="109"/>
    </row>
    <row r="152" spans="1:30" ht="13.5" thickBot="1">
      <c r="A152" s="265" t="str">
        <f>L64</f>
        <v>4C</v>
      </c>
      <c r="B152" s="266"/>
      <c r="C152" s="267"/>
      <c r="D152" s="265"/>
      <c r="E152" s="266"/>
      <c r="F152" s="267"/>
      <c r="G152" s="166">
        <f t="shared" si="105"/>
        <v>1</v>
      </c>
      <c r="H152" s="166">
        <f t="shared" si="105"/>
        <v>0</v>
      </c>
      <c r="I152" s="110"/>
      <c r="J152" s="268" t="str">
        <f t="shared" si="110"/>
        <v>4C</v>
      </c>
      <c r="K152" s="269"/>
      <c r="L152" s="270"/>
      <c r="N152" s="131"/>
      <c r="P152" s="182">
        <f t="shared" si="106"/>
        <v>0</v>
      </c>
      <c r="Q152" s="178"/>
      <c r="R152" s="178"/>
      <c r="S152" s="127" t="s">
        <v>128</v>
      </c>
      <c r="T152" s="120" t="str">
        <f t="shared" si="107"/>
        <v>4C</v>
      </c>
      <c r="U152" s="120">
        <f t="shared" si="108"/>
        <v>0</v>
      </c>
      <c r="V152" s="128">
        <v>1</v>
      </c>
      <c r="W152" s="128"/>
      <c r="X152" s="134">
        <f t="shared" si="109"/>
        <v>0</v>
      </c>
      <c r="Z152" s="145"/>
      <c r="AC152" s="109"/>
      <c r="AD152" s="109"/>
    </row>
    <row r="153" spans="1:33" ht="13.5" thickBot="1">
      <c r="A153" s="265" t="str">
        <f>L83</f>
        <v>5C</v>
      </c>
      <c r="B153" s="266"/>
      <c r="C153" s="267"/>
      <c r="D153" s="265" t="str">
        <f>L103</f>
        <v>6D</v>
      </c>
      <c r="E153" s="266"/>
      <c r="F153" s="267"/>
      <c r="G153" s="166">
        <f t="shared" si="105"/>
        <v>1</v>
      </c>
      <c r="H153" s="166">
        <f t="shared" si="105"/>
        <v>0</v>
      </c>
      <c r="I153" s="110">
        <v>5</v>
      </c>
      <c r="J153" s="268" t="str">
        <f t="shared" si="110"/>
        <v>5C</v>
      </c>
      <c r="K153" s="269"/>
      <c r="L153" s="270"/>
      <c r="N153" s="131" t="str">
        <f>L63</f>
        <v>4B</v>
      </c>
      <c r="P153" s="181">
        <f t="shared" si="106"/>
        <v>7.05</v>
      </c>
      <c r="Q153" s="178">
        <v>7</v>
      </c>
      <c r="R153" s="178">
        <v>5</v>
      </c>
      <c r="S153" s="119" t="s">
        <v>128</v>
      </c>
      <c r="T153" s="120" t="str">
        <f t="shared" si="107"/>
        <v>5C</v>
      </c>
      <c r="U153" s="120" t="str">
        <f t="shared" si="108"/>
        <v>6D</v>
      </c>
      <c r="V153" s="121">
        <v>1</v>
      </c>
      <c r="W153" s="121"/>
      <c r="X153" s="122" t="str">
        <f t="shared" si="109"/>
        <v>4B</v>
      </c>
      <c r="Z153" s="108">
        <v>11</v>
      </c>
      <c r="AA153" s="277" t="s">
        <v>117</v>
      </c>
      <c r="AB153" s="278"/>
      <c r="AC153" s="278"/>
      <c r="AD153" s="278"/>
      <c r="AE153" s="278"/>
      <c r="AF153" s="278"/>
      <c r="AG153" s="279"/>
    </row>
    <row r="154" spans="1:33" ht="13.5" thickBot="1">
      <c r="A154" s="265" t="str">
        <f>L102</f>
        <v>6C</v>
      </c>
      <c r="B154" s="266"/>
      <c r="C154" s="267"/>
      <c r="D154" s="265" t="str">
        <f>L84</f>
        <v>5D</v>
      </c>
      <c r="E154" s="266"/>
      <c r="F154" s="267"/>
      <c r="G154" s="166">
        <f t="shared" si="105"/>
        <v>1</v>
      </c>
      <c r="H154" s="166">
        <f t="shared" si="105"/>
        <v>0</v>
      </c>
      <c r="I154" s="110">
        <v>6</v>
      </c>
      <c r="J154" s="268" t="str">
        <f t="shared" si="110"/>
        <v>6C</v>
      </c>
      <c r="K154" s="269"/>
      <c r="L154" s="270"/>
      <c r="N154" s="131" t="str">
        <f>L44</f>
        <v>3B</v>
      </c>
      <c r="P154" s="182">
        <f t="shared" si="106"/>
        <v>7.06</v>
      </c>
      <c r="Q154" s="178">
        <v>7</v>
      </c>
      <c r="R154" s="178">
        <v>6</v>
      </c>
      <c r="S154" s="127" t="s">
        <v>128</v>
      </c>
      <c r="T154" s="135" t="str">
        <f t="shared" si="107"/>
        <v>6C</v>
      </c>
      <c r="U154" s="135" t="str">
        <f t="shared" si="108"/>
        <v>5D</v>
      </c>
      <c r="V154" s="128">
        <v>1</v>
      </c>
      <c r="W154" s="128"/>
      <c r="X154" s="134" t="str">
        <f t="shared" si="109"/>
        <v>3B</v>
      </c>
      <c r="Z154" s="148" t="s">
        <v>127</v>
      </c>
      <c r="AA154" s="116" t="s">
        <v>118</v>
      </c>
      <c r="AB154" s="116" t="s">
        <v>123</v>
      </c>
      <c r="AC154" s="117" t="s">
        <v>124</v>
      </c>
      <c r="AD154" s="117" t="s">
        <v>125</v>
      </c>
      <c r="AE154" s="118" t="s">
        <v>126</v>
      </c>
      <c r="AF154" s="118"/>
      <c r="AG154" s="116" t="s">
        <v>42</v>
      </c>
    </row>
    <row r="155" spans="1:33" ht="13.5" thickBot="1">
      <c r="A155" s="265" t="str">
        <f>L8</f>
        <v>1D</v>
      </c>
      <c r="B155" s="266"/>
      <c r="C155" s="267"/>
      <c r="D155" s="265" t="str">
        <f>L65</f>
        <v>4D</v>
      </c>
      <c r="E155" s="266"/>
      <c r="F155" s="267"/>
      <c r="G155" s="166">
        <f t="shared" si="105"/>
        <v>1</v>
      </c>
      <c r="H155" s="166">
        <f t="shared" si="105"/>
        <v>0</v>
      </c>
      <c r="I155" s="110">
        <v>7</v>
      </c>
      <c r="J155" s="268" t="str">
        <f t="shared" si="110"/>
        <v>1D</v>
      </c>
      <c r="K155" s="269"/>
      <c r="L155" s="270"/>
      <c r="N155" s="131" t="str">
        <f>L25</f>
        <v>2B</v>
      </c>
      <c r="P155" s="181">
        <f t="shared" si="106"/>
        <v>7.07</v>
      </c>
      <c r="Q155" s="178">
        <v>7</v>
      </c>
      <c r="R155" s="178">
        <v>7</v>
      </c>
      <c r="S155" s="119" t="s">
        <v>128</v>
      </c>
      <c r="T155" s="120" t="str">
        <f t="shared" si="107"/>
        <v>1D</v>
      </c>
      <c r="U155" s="120" t="str">
        <f t="shared" si="108"/>
        <v>4D</v>
      </c>
      <c r="V155" s="121">
        <v>1</v>
      </c>
      <c r="W155" s="121"/>
      <c r="X155" s="122" t="str">
        <f t="shared" si="109"/>
        <v>2B</v>
      </c>
      <c r="Z155" s="123">
        <f>Z153+AA155/100</f>
        <v>11.01</v>
      </c>
      <c r="AA155" s="124">
        <v>1</v>
      </c>
      <c r="AB155" s="125" t="str">
        <f aca="true" t="shared" si="111" ref="AB155:AB166">_xlfn.IFERROR(VLOOKUP(Z155,$P:$X,4,FALSE),"-")</f>
        <v>-</v>
      </c>
      <c r="AC155" s="125" t="str">
        <f aca="true" t="shared" si="112" ref="AC155:AC166">_xlfn.IFERROR(VLOOKUP(Z155,$P:$X,5,FALSE),"-")</f>
        <v>-</v>
      </c>
      <c r="AD155" s="119" t="str">
        <f aca="true" t="shared" si="113" ref="AD155:AD166">_xlfn.IFERROR(VLOOKUP(Z155,$P:$X,6,FALSE),"-")</f>
        <v>-</v>
      </c>
      <c r="AE155" s="119" t="str">
        <f aca="true" t="shared" si="114" ref="AE155:AE166">_xlfn.IFERROR(VLOOKUP(Z155,$P:$X,7,FALSE),"-")</f>
        <v>-</v>
      </c>
      <c r="AF155" s="119" t="str">
        <f aca="true" t="shared" si="115" ref="AF155:AF166">_xlfn.IFERROR(VLOOKUP(Z155,$P:$X,8,FALSE),"-")</f>
        <v>-</v>
      </c>
      <c r="AG155" s="126" t="str">
        <f aca="true" t="shared" si="116" ref="AG155:AG166">_xlfn.IFERROR(VLOOKUP(Z155,$P:$X,9,FALSE),"-")</f>
        <v>-</v>
      </c>
    </row>
    <row r="156" spans="1:33" ht="13.5" thickBot="1">
      <c r="A156" s="265" t="str">
        <f>L27</f>
        <v>2D</v>
      </c>
      <c r="B156" s="266"/>
      <c r="C156" s="267"/>
      <c r="D156" s="265" t="str">
        <f>L46</f>
        <v>3D</v>
      </c>
      <c r="E156" s="266"/>
      <c r="F156" s="267"/>
      <c r="G156" s="166">
        <f t="shared" si="105"/>
        <v>1</v>
      </c>
      <c r="H156" s="166">
        <f t="shared" si="105"/>
        <v>0</v>
      </c>
      <c r="I156" s="110">
        <v>8</v>
      </c>
      <c r="J156" s="268" t="str">
        <f t="shared" si="110"/>
        <v>2D</v>
      </c>
      <c r="K156" s="269"/>
      <c r="L156" s="270"/>
      <c r="N156" s="131" t="str">
        <f>L6</f>
        <v>1B</v>
      </c>
      <c r="P156" s="182">
        <f t="shared" si="106"/>
        <v>7.08</v>
      </c>
      <c r="Q156" s="178">
        <v>7</v>
      </c>
      <c r="R156" s="178">
        <v>8</v>
      </c>
      <c r="S156" s="119" t="s">
        <v>128</v>
      </c>
      <c r="T156" s="120" t="str">
        <f t="shared" si="107"/>
        <v>2D</v>
      </c>
      <c r="U156" s="120" t="str">
        <f t="shared" si="108"/>
        <v>3D</v>
      </c>
      <c r="V156" s="121">
        <v>1</v>
      </c>
      <c r="W156" s="121"/>
      <c r="X156" s="122" t="str">
        <f t="shared" si="109"/>
        <v>1B</v>
      </c>
      <c r="Z156" s="129">
        <f>Z153+AA156/100</f>
        <v>11.02</v>
      </c>
      <c r="AA156" s="130">
        <v>2</v>
      </c>
      <c r="AB156" s="131" t="str">
        <f t="shared" si="111"/>
        <v>-</v>
      </c>
      <c r="AC156" s="131" t="str">
        <f t="shared" si="112"/>
        <v>-</v>
      </c>
      <c r="AD156" s="131" t="str">
        <f t="shared" si="113"/>
        <v>-</v>
      </c>
      <c r="AE156" s="131" t="str">
        <f t="shared" si="114"/>
        <v>-</v>
      </c>
      <c r="AF156" s="131" t="str">
        <f t="shared" si="115"/>
        <v>-</v>
      </c>
      <c r="AG156" s="132" t="str">
        <f t="shared" si="116"/>
        <v>-</v>
      </c>
    </row>
    <row r="157" spans="26:33" ht="12.75">
      <c r="Z157" s="129">
        <f>Z153+AA157/100</f>
        <v>11.03</v>
      </c>
      <c r="AA157" s="130">
        <v>3</v>
      </c>
      <c r="AB157" s="131" t="str">
        <f t="shared" si="111"/>
        <v>-</v>
      </c>
      <c r="AC157" s="131" t="str">
        <f t="shared" si="112"/>
        <v>-</v>
      </c>
      <c r="AD157" s="131" t="str">
        <f t="shared" si="113"/>
        <v>-</v>
      </c>
      <c r="AE157" s="131" t="str">
        <f t="shared" si="114"/>
        <v>-</v>
      </c>
      <c r="AF157" s="131" t="str">
        <f t="shared" si="115"/>
        <v>-</v>
      </c>
      <c r="AG157" s="132" t="str">
        <f t="shared" si="116"/>
        <v>-</v>
      </c>
    </row>
    <row r="158" spans="26:33" ht="13.5" thickBot="1">
      <c r="Z158" s="129">
        <f>Z153+AA158/100</f>
        <v>11.04</v>
      </c>
      <c r="AA158" s="130">
        <v>4</v>
      </c>
      <c r="AB158" s="131" t="str">
        <f t="shared" si="111"/>
        <v>-</v>
      </c>
      <c r="AC158" s="131" t="str">
        <f t="shared" si="112"/>
        <v>-</v>
      </c>
      <c r="AD158" s="131" t="str">
        <f t="shared" si="113"/>
        <v>-</v>
      </c>
      <c r="AE158" s="131" t="str">
        <f t="shared" si="114"/>
        <v>-</v>
      </c>
      <c r="AF158" s="131" t="str">
        <f t="shared" si="115"/>
        <v>-</v>
      </c>
      <c r="AG158" s="132" t="str">
        <f t="shared" si="116"/>
        <v>-</v>
      </c>
    </row>
    <row r="159" spans="1:33" ht="20.25" thickBot="1">
      <c r="A159" s="169" t="s">
        <v>43</v>
      </c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1"/>
      <c r="N159" s="172" t="s">
        <v>83</v>
      </c>
      <c r="P159" s="107"/>
      <c r="Q159" s="107"/>
      <c r="R159" s="271" t="s">
        <v>60</v>
      </c>
      <c r="S159" s="272"/>
      <c r="T159" s="272"/>
      <c r="U159" s="272"/>
      <c r="V159" s="272"/>
      <c r="W159" s="272"/>
      <c r="X159" s="273"/>
      <c r="Z159" s="129">
        <f>Z153+AA159/100</f>
        <v>11.05</v>
      </c>
      <c r="AA159" s="130">
        <v>5</v>
      </c>
      <c r="AB159" s="131" t="str">
        <f t="shared" si="111"/>
        <v>-</v>
      </c>
      <c r="AC159" s="131" t="str">
        <f t="shared" si="112"/>
        <v>-</v>
      </c>
      <c r="AD159" s="131" t="str">
        <f t="shared" si="113"/>
        <v>-</v>
      </c>
      <c r="AE159" s="131" t="str">
        <f t="shared" si="114"/>
        <v>-</v>
      </c>
      <c r="AF159" s="131" t="str">
        <f t="shared" si="115"/>
        <v>-</v>
      </c>
      <c r="AG159" s="132" t="str">
        <f t="shared" si="116"/>
        <v>-</v>
      </c>
    </row>
    <row r="160" spans="9:33" ht="13.5" thickBot="1">
      <c r="I160" s="165" t="s">
        <v>41</v>
      </c>
      <c r="N160" s="165" t="s">
        <v>42</v>
      </c>
      <c r="O160" s="173"/>
      <c r="P160" s="111" t="s">
        <v>127</v>
      </c>
      <c r="Q160" s="111" t="s">
        <v>116</v>
      </c>
      <c r="R160" s="112" t="s">
        <v>41</v>
      </c>
      <c r="S160" s="112" t="s">
        <v>56</v>
      </c>
      <c r="T160" s="113"/>
      <c r="U160" s="113"/>
      <c r="V160" s="114"/>
      <c r="W160" s="114"/>
      <c r="X160" s="112" t="s">
        <v>42</v>
      </c>
      <c r="Z160" s="129">
        <f>Z153+AA160/100</f>
        <v>11.06</v>
      </c>
      <c r="AA160" s="130">
        <v>6</v>
      </c>
      <c r="AB160" s="131" t="str">
        <f t="shared" si="111"/>
        <v>-</v>
      </c>
      <c r="AC160" s="131" t="str">
        <f t="shared" si="112"/>
        <v>-</v>
      </c>
      <c r="AD160" s="131" t="str">
        <f t="shared" si="113"/>
        <v>-</v>
      </c>
      <c r="AE160" s="131" t="str">
        <f t="shared" si="114"/>
        <v>-</v>
      </c>
      <c r="AF160" s="131" t="str">
        <f t="shared" si="115"/>
        <v>-</v>
      </c>
      <c r="AG160" s="132" t="str">
        <f t="shared" si="116"/>
        <v>-</v>
      </c>
    </row>
    <row r="161" spans="1:33" ht="13.5" thickBot="1">
      <c r="A161" s="265" t="str">
        <f>J149</f>
        <v>1C</v>
      </c>
      <c r="B161" s="266"/>
      <c r="C161" s="267"/>
      <c r="D161" s="265" t="str">
        <f>J156</f>
        <v>2D</v>
      </c>
      <c r="E161" s="266"/>
      <c r="F161" s="267"/>
      <c r="G161" s="166">
        <f aca="true" t="shared" si="117" ref="G161:H164">V161</f>
        <v>1</v>
      </c>
      <c r="H161" s="166">
        <f t="shared" si="117"/>
        <v>0</v>
      </c>
      <c r="I161" s="110">
        <v>1</v>
      </c>
      <c r="J161" s="268" t="str">
        <f>IF(G161&gt;H161,A161,IF(OR(G161=H161),"",D161))</f>
        <v>1C</v>
      </c>
      <c r="K161" s="269"/>
      <c r="L161" s="270"/>
      <c r="N161" s="167">
        <f>IF(J152=A152,D152,J152)</f>
        <v>0</v>
      </c>
      <c r="O161" s="174"/>
      <c r="P161" s="181">
        <f>Q161+R161/100</f>
        <v>8.05</v>
      </c>
      <c r="Q161" s="178">
        <v>8</v>
      </c>
      <c r="R161" s="178">
        <v>5</v>
      </c>
      <c r="S161" s="119" t="s">
        <v>129</v>
      </c>
      <c r="T161" s="120" t="str">
        <f>A161</f>
        <v>1C</v>
      </c>
      <c r="U161" s="120" t="str">
        <f>D161</f>
        <v>2D</v>
      </c>
      <c r="V161" s="121">
        <v>1</v>
      </c>
      <c r="W161" s="121"/>
      <c r="X161" s="122">
        <f>N161</f>
        <v>0</v>
      </c>
      <c r="Z161" s="129">
        <f>Z153+AA161/100</f>
        <v>11.07</v>
      </c>
      <c r="AA161" s="141">
        <v>7</v>
      </c>
      <c r="AB161" s="131" t="str">
        <f t="shared" si="111"/>
        <v>-</v>
      </c>
      <c r="AC161" s="131" t="str">
        <f t="shared" si="112"/>
        <v>-</v>
      </c>
      <c r="AD161" s="131" t="str">
        <f t="shared" si="113"/>
        <v>-</v>
      </c>
      <c r="AE161" s="131" t="str">
        <f t="shared" si="114"/>
        <v>-</v>
      </c>
      <c r="AF161" s="131" t="str">
        <f t="shared" si="115"/>
        <v>-</v>
      </c>
      <c r="AG161" s="132" t="str">
        <f t="shared" si="116"/>
        <v>-</v>
      </c>
    </row>
    <row r="162" spans="1:33" ht="13.5" thickBot="1">
      <c r="A162" s="265" t="str">
        <f>J150</f>
        <v>2C</v>
      </c>
      <c r="B162" s="266"/>
      <c r="C162" s="267"/>
      <c r="D162" s="265" t="str">
        <f>J155</f>
        <v>1D</v>
      </c>
      <c r="E162" s="266"/>
      <c r="F162" s="267"/>
      <c r="G162" s="166">
        <f t="shared" si="117"/>
        <v>1</v>
      </c>
      <c r="H162" s="166">
        <f t="shared" si="117"/>
        <v>0</v>
      </c>
      <c r="I162" s="110">
        <v>2</v>
      </c>
      <c r="J162" s="268" t="str">
        <f>IF(G162&gt;H162,A162,IF(OR(G162=H162),"",D162))</f>
        <v>2C</v>
      </c>
      <c r="K162" s="269"/>
      <c r="L162" s="270"/>
      <c r="N162" s="167">
        <f>IF(J151=A151,D151,J151)</f>
        <v>0</v>
      </c>
      <c r="O162" s="174"/>
      <c r="P162" s="182">
        <f>Q162+R162/100</f>
        <v>8.06</v>
      </c>
      <c r="Q162" s="178">
        <v>8</v>
      </c>
      <c r="R162" s="178">
        <v>6</v>
      </c>
      <c r="S162" s="127" t="s">
        <v>129</v>
      </c>
      <c r="T162" s="120" t="str">
        <f>A162</f>
        <v>2C</v>
      </c>
      <c r="U162" s="120" t="str">
        <f>D162</f>
        <v>1D</v>
      </c>
      <c r="V162" s="128">
        <v>1</v>
      </c>
      <c r="W162" s="128"/>
      <c r="X162" s="122">
        <f>N162</f>
        <v>0</v>
      </c>
      <c r="Z162" s="129">
        <f>Z153+AA162/100</f>
        <v>11.08</v>
      </c>
      <c r="AA162" s="130">
        <v>8</v>
      </c>
      <c r="AB162" s="131" t="str">
        <f t="shared" si="111"/>
        <v>-</v>
      </c>
      <c r="AC162" s="131" t="str">
        <f t="shared" si="112"/>
        <v>-</v>
      </c>
      <c r="AD162" s="131" t="str">
        <f t="shared" si="113"/>
        <v>-</v>
      </c>
      <c r="AE162" s="131" t="str">
        <f t="shared" si="114"/>
        <v>-</v>
      </c>
      <c r="AF162" s="131" t="str">
        <f t="shared" si="115"/>
        <v>-</v>
      </c>
      <c r="AG162" s="132" t="str">
        <f t="shared" si="116"/>
        <v>-</v>
      </c>
    </row>
    <row r="163" spans="1:33" ht="13.5" thickBot="1">
      <c r="A163" s="265" t="str">
        <f>J151</f>
        <v>3C</v>
      </c>
      <c r="B163" s="266"/>
      <c r="C163" s="267"/>
      <c r="D163" s="274" t="str">
        <f>J154</f>
        <v>6C</v>
      </c>
      <c r="E163" s="275"/>
      <c r="F163" s="276"/>
      <c r="G163" s="166">
        <f t="shared" si="117"/>
        <v>1</v>
      </c>
      <c r="H163" s="166">
        <f t="shared" si="117"/>
        <v>0</v>
      </c>
      <c r="I163" s="110">
        <v>3</v>
      </c>
      <c r="J163" s="268" t="str">
        <f>IF(G163&gt;H163,A163,IF(OR(G163=H163),"",D163))</f>
        <v>3C</v>
      </c>
      <c r="K163" s="269"/>
      <c r="L163" s="270"/>
      <c r="N163" s="167">
        <f>IF(J150=A150,D150,J150)</f>
        <v>0</v>
      </c>
      <c r="O163" s="174"/>
      <c r="P163" s="181">
        <f>Q163+R163/100</f>
        <v>8.07</v>
      </c>
      <c r="Q163" s="178">
        <v>8</v>
      </c>
      <c r="R163" s="178">
        <v>7</v>
      </c>
      <c r="S163" s="119" t="s">
        <v>129</v>
      </c>
      <c r="T163" s="120" t="str">
        <f>A163</f>
        <v>3C</v>
      </c>
      <c r="U163" s="120" t="str">
        <f>D163</f>
        <v>6C</v>
      </c>
      <c r="V163" s="121">
        <v>1</v>
      </c>
      <c r="W163" s="121"/>
      <c r="X163" s="122">
        <f>N163</f>
        <v>0</v>
      </c>
      <c r="Z163" s="129">
        <f>Z153+AA163/100</f>
        <v>11.09</v>
      </c>
      <c r="AA163" s="130">
        <v>9</v>
      </c>
      <c r="AB163" s="131" t="str">
        <f t="shared" si="111"/>
        <v>-</v>
      </c>
      <c r="AC163" s="131" t="str">
        <f t="shared" si="112"/>
        <v>-</v>
      </c>
      <c r="AD163" s="131" t="str">
        <f t="shared" si="113"/>
        <v>-</v>
      </c>
      <c r="AE163" s="131" t="str">
        <f t="shared" si="114"/>
        <v>-</v>
      </c>
      <c r="AF163" s="131" t="str">
        <f t="shared" si="115"/>
        <v>-</v>
      </c>
      <c r="AG163" s="132" t="str">
        <f t="shared" si="116"/>
        <v>-</v>
      </c>
    </row>
    <row r="164" spans="1:33" ht="13.5" thickBot="1">
      <c r="A164" s="265" t="str">
        <f>J152</f>
        <v>4C</v>
      </c>
      <c r="B164" s="266"/>
      <c r="C164" s="267"/>
      <c r="D164" s="265" t="str">
        <f>J153</f>
        <v>5C</v>
      </c>
      <c r="E164" s="266"/>
      <c r="F164" s="267"/>
      <c r="G164" s="166">
        <f t="shared" si="117"/>
        <v>1</v>
      </c>
      <c r="H164" s="166">
        <f t="shared" si="117"/>
        <v>0</v>
      </c>
      <c r="I164" s="110">
        <v>4</v>
      </c>
      <c r="J164" s="268" t="str">
        <f>IF(G164&gt;H164,A164,IF(OR(G164=H164),"",D164))</f>
        <v>4C</v>
      </c>
      <c r="K164" s="269"/>
      <c r="L164" s="270"/>
      <c r="N164" s="167">
        <f>IF(J149=A149,D149,J149)</f>
        <v>0</v>
      </c>
      <c r="O164" s="174"/>
      <c r="P164" s="182">
        <f>Q164+R164/100</f>
        <v>8.08</v>
      </c>
      <c r="Q164" s="178">
        <v>8</v>
      </c>
      <c r="R164" s="178">
        <v>8</v>
      </c>
      <c r="S164" s="127" t="s">
        <v>129</v>
      </c>
      <c r="T164" s="120" t="str">
        <f>A164</f>
        <v>4C</v>
      </c>
      <c r="U164" s="120" t="str">
        <f>D164</f>
        <v>5C</v>
      </c>
      <c r="V164" s="128">
        <v>1</v>
      </c>
      <c r="W164" s="128"/>
      <c r="X164" s="134">
        <f>N164</f>
        <v>0</v>
      </c>
      <c r="Z164" s="129">
        <f>Z153+AA164/100</f>
        <v>11.1</v>
      </c>
      <c r="AA164" s="130">
        <v>10</v>
      </c>
      <c r="AB164" s="131" t="str">
        <f t="shared" si="111"/>
        <v>-</v>
      </c>
      <c r="AC164" s="131" t="str">
        <f t="shared" si="112"/>
        <v>-</v>
      </c>
      <c r="AD164" s="131" t="str">
        <f t="shared" si="113"/>
        <v>-</v>
      </c>
      <c r="AE164" s="131" t="str">
        <f t="shared" si="114"/>
        <v>-</v>
      </c>
      <c r="AF164" s="131" t="str">
        <f t="shared" si="115"/>
        <v>-</v>
      </c>
      <c r="AG164" s="132" t="str">
        <f t="shared" si="116"/>
        <v>-</v>
      </c>
    </row>
    <row r="165" spans="17:33" ht="12.75">
      <c r="Q165" s="109"/>
      <c r="S165" s="160"/>
      <c r="U165" s="109"/>
      <c r="X165" s="110"/>
      <c r="Z165" s="129">
        <f>Z153+AA165/100</f>
        <v>11.11</v>
      </c>
      <c r="AA165" s="141">
        <v>11</v>
      </c>
      <c r="AB165" s="131" t="str">
        <f t="shared" si="111"/>
        <v>-</v>
      </c>
      <c r="AC165" s="131" t="str">
        <f t="shared" si="112"/>
        <v>-</v>
      </c>
      <c r="AD165" s="131" t="str">
        <f t="shared" si="113"/>
        <v>-</v>
      </c>
      <c r="AE165" s="131" t="str">
        <f t="shared" si="114"/>
        <v>-</v>
      </c>
      <c r="AF165" s="131" t="str">
        <f t="shared" si="115"/>
        <v>-</v>
      </c>
      <c r="AG165" s="132" t="str">
        <f t="shared" si="116"/>
        <v>-</v>
      </c>
    </row>
    <row r="166" spans="17:33" ht="13.5" thickBot="1">
      <c r="Q166" s="109"/>
      <c r="S166" s="160"/>
      <c r="U166" s="109"/>
      <c r="X166" s="110"/>
      <c r="Z166" s="142">
        <f>Z153+AA166/100</f>
        <v>11.12</v>
      </c>
      <c r="AA166" s="143">
        <v>12</v>
      </c>
      <c r="AB166" s="127" t="str">
        <f t="shared" si="111"/>
        <v>-</v>
      </c>
      <c r="AC166" s="127" t="str">
        <f t="shared" si="112"/>
        <v>-</v>
      </c>
      <c r="AD166" s="127" t="str">
        <f t="shared" si="113"/>
        <v>-</v>
      </c>
      <c r="AE166" s="127" t="str">
        <f t="shared" si="114"/>
        <v>-</v>
      </c>
      <c r="AF166" s="127" t="str">
        <f t="shared" si="115"/>
        <v>-</v>
      </c>
      <c r="AG166" s="144" t="str">
        <f t="shared" si="116"/>
        <v>-</v>
      </c>
    </row>
    <row r="167" spans="1:30" ht="20.25" thickBot="1">
      <c r="A167" s="169" t="s">
        <v>44</v>
      </c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171"/>
      <c r="N167" s="172" t="s">
        <v>91</v>
      </c>
      <c r="P167" s="107"/>
      <c r="Q167" s="107"/>
      <c r="R167" s="271" t="s">
        <v>60</v>
      </c>
      <c r="S167" s="272"/>
      <c r="T167" s="272"/>
      <c r="U167" s="272"/>
      <c r="V167" s="272"/>
      <c r="W167" s="272"/>
      <c r="X167" s="273"/>
      <c r="Z167" s="145"/>
      <c r="AC167" s="109"/>
      <c r="AD167" s="109"/>
    </row>
    <row r="168" spans="9:33" ht="13.5" thickBot="1">
      <c r="I168" s="165" t="s">
        <v>41</v>
      </c>
      <c r="N168" s="165" t="s">
        <v>42</v>
      </c>
      <c r="P168" s="111" t="s">
        <v>127</v>
      </c>
      <c r="Q168" s="111" t="s">
        <v>116</v>
      </c>
      <c r="R168" s="112" t="s">
        <v>41</v>
      </c>
      <c r="S168" s="112" t="s">
        <v>56</v>
      </c>
      <c r="T168" s="113"/>
      <c r="U168" s="113"/>
      <c r="V168" s="114"/>
      <c r="W168" s="114"/>
      <c r="X168" s="112" t="s">
        <v>42</v>
      </c>
      <c r="Z168" s="108">
        <v>12</v>
      </c>
      <c r="AA168" s="277" t="s">
        <v>117</v>
      </c>
      <c r="AB168" s="278"/>
      <c r="AC168" s="278"/>
      <c r="AD168" s="278"/>
      <c r="AE168" s="278"/>
      <c r="AF168" s="278"/>
      <c r="AG168" s="279"/>
    </row>
    <row r="169" spans="1:33" ht="13.5" thickBot="1">
      <c r="A169" s="265" t="str">
        <f>J161</f>
        <v>1C</v>
      </c>
      <c r="B169" s="266"/>
      <c r="C169" s="267"/>
      <c r="D169" s="265" t="str">
        <f>J164</f>
        <v>4C</v>
      </c>
      <c r="E169" s="266"/>
      <c r="F169" s="267"/>
      <c r="G169" s="166">
        <f>V169</f>
        <v>1</v>
      </c>
      <c r="H169" s="166">
        <f>W169</f>
        <v>0</v>
      </c>
      <c r="I169" s="110">
        <v>3</v>
      </c>
      <c r="J169" s="268" t="str">
        <f>IF(G169&gt;H169,A169,IF(OR(G169=H169),"",D169))</f>
        <v>1C</v>
      </c>
      <c r="K169" s="269"/>
      <c r="L169" s="270"/>
      <c r="N169" s="167" t="str">
        <f>IF(J163=A163,D163,J163)</f>
        <v>6C</v>
      </c>
      <c r="P169" s="181">
        <f>Q169+R169/100</f>
        <v>9.03</v>
      </c>
      <c r="Q169" s="178">
        <v>9</v>
      </c>
      <c r="R169" s="178">
        <v>3</v>
      </c>
      <c r="S169" s="119" t="s">
        <v>130</v>
      </c>
      <c r="T169" s="120" t="str">
        <f>A169</f>
        <v>1C</v>
      </c>
      <c r="U169" s="120" t="str">
        <f>D169</f>
        <v>4C</v>
      </c>
      <c r="V169" s="121">
        <v>1</v>
      </c>
      <c r="W169" s="121"/>
      <c r="X169" s="122" t="str">
        <f>N169</f>
        <v>6C</v>
      </c>
      <c r="Z169" s="148" t="s">
        <v>127</v>
      </c>
      <c r="AA169" s="116" t="s">
        <v>118</v>
      </c>
      <c r="AB169" s="116" t="s">
        <v>123</v>
      </c>
      <c r="AC169" s="117" t="s">
        <v>124</v>
      </c>
      <c r="AD169" s="117" t="s">
        <v>125</v>
      </c>
      <c r="AE169" s="118" t="s">
        <v>126</v>
      </c>
      <c r="AF169" s="118"/>
      <c r="AG169" s="116" t="s">
        <v>42</v>
      </c>
    </row>
    <row r="170" spans="1:33" ht="13.5" thickBot="1">
      <c r="A170" s="265" t="str">
        <f>J162</f>
        <v>2C</v>
      </c>
      <c r="B170" s="266"/>
      <c r="C170" s="267"/>
      <c r="D170" s="265" t="str">
        <f>J163</f>
        <v>3C</v>
      </c>
      <c r="E170" s="266"/>
      <c r="F170" s="267"/>
      <c r="G170" s="166">
        <f>V170</f>
        <v>1</v>
      </c>
      <c r="H170" s="166">
        <f>W170</f>
        <v>0</v>
      </c>
      <c r="I170" s="110">
        <v>4</v>
      </c>
      <c r="J170" s="268" t="str">
        <f>IF(G170&gt;H170,A170,IF(OR(G170=H170),"",D170))</f>
        <v>2C</v>
      </c>
      <c r="K170" s="269"/>
      <c r="L170" s="270"/>
      <c r="N170" s="167" t="str">
        <f>IF(J164=A164,D164,J164)</f>
        <v>5C</v>
      </c>
      <c r="P170" s="182">
        <f>Q170+R170/100</f>
        <v>9.04</v>
      </c>
      <c r="Q170" s="178">
        <v>9</v>
      </c>
      <c r="R170" s="178">
        <v>4</v>
      </c>
      <c r="S170" s="127" t="s">
        <v>130</v>
      </c>
      <c r="T170" s="120" t="str">
        <f>A170</f>
        <v>2C</v>
      </c>
      <c r="U170" s="120" t="str">
        <f>D170</f>
        <v>3C</v>
      </c>
      <c r="V170" s="128">
        <v>1</v>
      </c>
      <c r="W170" s="128"/>
      <c r="X170" s="122" t="str">
        <f>N170</f>
        <v>5C</v>
      </c>
      <c r="Z170" s="123">
        <f>Z168+AA170/100</f>
        <v>12.01</v>
      </c>
      <c r="AA170" s="124">
        <v>1</v>
      </c>
      <c r="AB170" s="125" t="str">
        <f aca="true" t="shared" si="118" ref="AB170:AB181">_xlfn.IFERROR(VLOOKUP(Z170,$P:$X,4,FALSE),"-")</f>
        <v>-</v>
      </c>
      <c r="AC170" s="125" t="str">
        <f aca="true" t="shared" si="119" ref="AC170:AC181">_xlfn.IFERROR(VLOOKUP(Z170,$P:$X,5,FALSE),"-")</f>
        <v>-</v>
      </c>
      <c r="AD170" s="119" t="str">
        <f aca="true" t="shared" si="120" ref="AD170:AD181">_xlfn.IFERROR(VLOOKUP(Z170,$P:$X,6,FALSE),"-")</f>
        <v>-</v>
      </c>
      <c r="AE170" s="119" t="str">
        <f aca="true" t="shared" si="121" ref="AE170:AE181">_xlfn.IFERROR(VLOOKUP(Z170,$P:$X,7,FALSE),"-")</f>
        <v>-</v>
      </c>
      <c r="AF170" s="119" t="str">
        <f aca="true" t="shared" si="122" ref="AF170:AF181">_xlfn.IFERROR(VLOOKUP(Z170,$P:$X,8,FALSE),"-")</f>
        <v>-</v>
      </c>
      <c r="AG170" s="126" t="str">
        <f aca="true" t="shared" si="123" ref="AG170:AG181">_xlfn.IFERROR(VLOOKUP(Z170,$P:$X,9,FALSE),"-")</f>
        <v>-</v>
      </c>
    </row>
    <row r="171" spans="17:33" ht="12.75">
      <c r="Q171" s="109"/>
      <c r="S171" s="160"/>
      <c r="U171" s="109"/>
      <c r="X171" s="110"/>
      <c r="Z171" s="129">
        <f>Z168+AA171/100</f>
        <v>12.02</v>
      </c>
      <c r="AA171" s="130">
        <v>2</v>
      </c>
      <c r="AB171" s="131" t="str">
        <f t="shared" si="118"/>
        <v>-</v>
      </c>
      <c r="AC171" s="131" t="str">
        <f t="shared" si="119"/>
        <v>-</v>
      </c>
      <c r="AD171" s="131" t="str">
        <f t="shared" si="120"/>
        <v>-</v>
      </c>
      <c r="AE171" s="131" t="str">
        <f t="shared" si="121"/>
        <v>-</v>
      </c>
      <c r="AF171" s="131" t="str">
        <f t="shared" si="122"/>
        <v>-</v>
      </c>
      <c r="AG171" s="132" t="str">
        <f t="shared" si="123"/>
        <v>-</v>
      </c>
    </row>
    <row r="172" spans="17:33" ht="13.5" thickBot="1">
      <c r="Q172" s="109"/>
      <c r="S172" s="160"/>
      <c r="U172" s="109"/>
      <c r="X172" s="110"/>
      <c r="Z172" s="129">
        <f>Z168+AA172/100</f>
        <v>12.03</v>
      </c>
      <c r="AA172" s="130">
        <v>3</v>
      </c>
      <c r="AB172" s="131" t="str">
        <f t="shared" si="118"/>
        <v>-</v>
      </c>
      <c r="AC172" s="131" t="str">
        <f t="shared" si="119"/>
        <v>-</v>
      </c>
      <c r="AD172" s="131" t="str">
        <f t="shared" si="120"/>
        <v>-</v>
      </c>
      <c r="AE172" s="131" t="str">
        <f t="shared" si="121"/>
        <v>-</v>
      </c>
      <c r="AF172" s="131" t="str">
        <f t="shared" si="122"/>
        <v>-</v>
      </c>
      <c r="AG172" s="132" t="str">
        <f t="shared" si="123"/>
        <v>-</v>
      </c>
    </row>
    <row r="173" spans="1:33" ht="20.25" thickBot="1">
      <c r="A173" s="169" t="s">
        <v>45</v>
      </c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171"/>
      <c r="N173" s="172" t="s">
        <v>84</v>
      </c>
      <c r="P173" s="107"/>
      <c r="Q173" s="107"/>
      <c r="R173" s="271" t="s">
        <v>60</v>
      </c>
      <c r="S173" s="272"/>
      <c r="T173" s="272"/>
      <c r="U173" s="272"/>
      <c r="V173" s="272"/>
      <c r="W173" s="272"/>
      <c r="X173" s="273"/>
      <c r="Z173" s="129">
        <f>Z168+AA173/100</f>
        <v>12.04</v>
      </c>
      <c r="AA173" s="130">
        <v>4</v>
      </c>
      <c r="AB173" s="131" t="str">
        <f t="shared" si="118"/>
        <v>-</v>
      </c>
      <c r="AC173" s="131" t="str">
        <f t="shared" si="119"/>
        <v>-</v>
      </c>
      <c r="AD173" s="131" t="str">
        <f t="shared" si="120"/>
        <v>-</v>
      </c>
      <c r="AE173" s="131" t="str">
        <f t="shared" si="121"/>
        <v>-</v>
      </c>
      <c r="AF173" s="131" t="str">
        <f t="shared" si="122"/>
        <v>-</v>
      </c>
      <c r="AG173" s="132" t="str">
        <f t="shared" si="123"/>
        <v>-</v>
      </c>
    </row>
    <row r="174" spans="9:33" ht="13.5" thickBot="1">
      <c r="I174" s="165" t="s">
        <v>41</v>
      </c>
      <c r="N174" s="165" t="s">
        <v>42</v>
      </c>
      <c r="P174" s="111" t="s">
        <v>127</v>
      </c>
      <c r="Q174" s="111" t="s">
        <v>116</v>
      </c>
      <c r="R174" s="112" t="s">
        <v>41</v>
      </c>
      <c r="S174" s="112" t="s">
        <v>56</v>
      </c>
      <c r="T174" s="113"/>
      <c r="U174" s="113"/>
      <c r="V174" s="114"/>
      <c r="W174" s="114"/>
      <c r="X174" s="112" t="s">
        <v>42</v>
      </c>
      <c r="Z174" s="129">
        <f>Z168+AA174/100</f>
        <v>12.05</v>
      </c>
      <c r="AA174" s="130">
        <v>5</v>
      </c>
      <c r="AB174" s="131" t="str">
        <f t="shared" si="118"/>
        <v>-</v>
      </c>
      <c r="AC174" s="131" t="str">
        <f t="shared" si="119"/>
        <v>-</v>
      </c>
      <c r="AD174" s="131" t="str">
        <f t="shared" si="120"/>
        <v>-</v>
      </c>
      <c r="AE174" s="131" t="str">
        <f t="shared" si="121"/>
        <v>-</v>
      </c>
      <c r="AF174" s="131" t="str">
        <f t="shared" si="122"/>
        <v>-</v>
      </c>
      <c r="AG174" s="132" t="str">
        <f t="shared" si="123"/>
        <v>-</v>
      </c>
    </row>
    <row r="175" spans="1:33" ht="13.5" thickBot="1">
      <c r="A175" s="265" t="str">
        <f>J169</f>
        <v>1C</v>
      </c>
      <c r="B175" s="266"/>
      <c r="C175" s="267"/>
      <c r="D175" s="265" t="str">
        <f>J170</f>
        <v>2C</v>
      </c>
      <c r="E175" s="266"/>
      <c r="F175" s="267"/>
      <c r="G175" s="166">
        <f>V175</f>
        <v>1</v>
      </c>
      <c r="H175" s="166">
        <f>W175</f>
        <v>0</v>
      </c>
      <c r="I175" s="110">
        <v>2</v>
      </c>
      <c r="J175" s="268" t="str">
        <f>IF(G175&gt;H175,A175,IF(OR(G175=H175),"",D175))</f>
        <v>1C</v>
      </c>
      <c r="K175" s="269"/>
      <c r="L175" s="270"/>
      <c r="N175" s="167" t="str">
        <f>IF(J170=A170,D170,J169)</f>
        <v>3C</v>
      </c>
      <c r="P175" s="181">
        <f>Q175+R175/100</f>
        <v>10.02</v>
      </c>
      <c r="Q175" s="178">
        <v>10</v>
      </c>
      <c r="R175" s="178">
        <v>2</v>
      </c>
      <c r="S175" s="119" t="s">
        <v>131</v>
      </c>
      <c r="T175" s="120" t="str">
        <f>A175</f>
        <v>1C</v>
      </c>
      <c r="U175" s="120" t="str">
        <f>D175</f>
        <v>2C</v>
      </c>
      <c r="V175" s="121">
        <v>1</v>
      </c>
      <c r="W175" s="121"/>
      <c r="X175" s="122" t="str">
        <f>N175</f>
        <v>3C</v>
      </c>
      <c r="Z175" s="129">
        <f>Z168+AA175/100</f>
        <v>12.06</v>
      </c>
      <c r="AA175" s="130">
        <v>6</v>
      </c>
      <c r="AB175" s="131" t="str">
        <f t="shared" si="118"/>
        <v>-</v>
      </c>
      <c r="AC175" s="131" t="str">
        <f t="shared" si="119"/>
        <v>-</v>
      </c>
      <c r="AD175" s="131" t="str">
        <f t="shared" si="120"/>
        <v>-</v>
      </c>
      <c r="AE175" s="131" t="str">
        <f t="shared" si="121"/>
        <v>-</v>
      </c>
      <c r="AF175" s="131" t="str">
        <f t="shared" si="122"/>
        <v>-</v>
      </c>
      <c r="AG175" s="132" t="str">
        <f t="shared" si="123"/>
        <v>-</v>
      </c>
    </row>
    <row r="176" spans="17:33" ht="12.75">
      <c r="Q176" s="109"/>
      <c r="S176" s="160"/>
      <c r="U176" s="109"/>
      <c r="X176" s="110"/>
      <c r="Z176" s="129">
        <f>Z168+AA176/100</f>
        <v>12.07</v>
      </c>
      <c r="AA176" s="141">
        <v>7</v>
      </c>
      <c r="AB176" s="131" t="str">
        <f t="shared" si="118"/>
        <v>-</v>
      </c>
      <c r="AC176" s="131" t="str">
        <f t="shared" si="119"/>
        <v>-</v>
      </c>
      <c r="AD176" s="131" t="str">
        <f t="shared" si="120"/>
        <v>-</v>
      </c>
      <c r="AE176" s="131" t="str">
        <f t="shared" si="121"/>
        <v>-</v>
      </c>
      <c r="AF176" s="131" t="str">
        <f t="shared" si="122"/>
        <v>-</v>
      </c>
      <c r="AG176" s="132" t="str">
        <f t="shared" si="123"/>
        <v>-</v>
      </c>
    </row>
    <row r="177" spans="26:33" ht="12.75">
      <c r="Z177" s="129">
        <f>Z168+AA177/100</f>
        <v>12.08</v>
      </c>
      <c r="AA177" s="130">
        <v>8</v>
      </c>
      <c r="AB177" s="131" t="str">
        <f t="shared" si="118"/>
        <v>-</v>
      </c>
      <c r="AC177" s="131" t="str">
        <f t="shared" si="119"/>
        <v>-</v>
      </c>
      <c r="AD177" s="131" t="str">
        <f t="shared" si="120"/>
        <v>-</v>
      </c>
      <c r="AE177" s="131" t="str">
        <f t="shared" si="121"/>
        <v>-</v>
      </c>
      <c r="AF177" s="131" t="str">
        <f t="shared" si="122"/>
        <v>-</v>
      </c>
      <c r="AG177" s="132" t="str">
        <f t="shared" si="123"/>
        <v>-</v>
      </c>
    </row>
    <row r="178" spans="26:33" ht="12.75">
      <c r="Z178" s="129">
        <f>Z168+AA178/100</f>
        <v>12.09</v>
      </c>
      <c r="AA178" s="130">
        <v>9</v>
      </c>
      <c r="AB178" s="131" t="str">
        <f t="shared" si="118"/>
        <v>-</v>
      </c>
      <c r="AC178" s="131" t="str">
        <f t="shared" si="119"/>
        <v>-</v>
      </c>
      <c r="AD178" s="131" t="str">
        <f t="shared" si="120"/>
        <v>-</v>
      </c>
      <c r="AE178" s="131" t="str">
        <f t="shared" si="121"/>
        <v>-</v>
      </c>
      <c r="AF178" s="131" t="str">
        <f t="shared" si="122"/>
        <v>-</v>
      </c>
      <c r="AG178" s="132" t="str">
        <f t="shared" si="123"/>
        <v>-</v>
      </c>
    </row>
    <row r="179" spans="26:33" ht="12.75">
      <c r="Z179" s="129">
        <f>Z168+AA179/100</f>
        <v>12.1</v>
      </c>
      <c r="AA179" s="130">
        <v>10</v>
      </c>
      <c r="AB179" s="131" t="str">
        <f t="shared" si="118"/>
        <v>-</v>
      </c>
      <c r="AC179" s="131" t="str">
        <f t="shared" si="119"/>
        <v>-</v>
      </c>
      <c r="AD179" s="131" t="str">
        <f t="shared" si="120"/>
        <v>-</v>
      </c>
      <c r="AE179" s="131" t="str">
        <f t="shared" si="121"/>
        <v>-</v>
      </c>
      <c r="AF179" s="131" t="str">
        <f t="shared" si="122"/>
        <v>-</v>
      </c>
      <c r="AG179" s="132" t="str">
        <f t="shared" si="123"/>
        <v>-</v>
      </c>
    </row>
    <row r="180" spans="26:33" ht="12.75">
      <c r="Z180" s="129">
        <f>Z168+AA180/100</f>
        <v>12.11</v>
      </c>
      <c r="AA180" s="141">
        <v>11</v>
      </c>
      <c r="AB180" s="131" t="str">
        <f t="shared" si="118"/>
        <v>-</v>
      </c>
      <c r="AC180" s="131" t="str">
        <f t="shared" si="119"/>
        <v>-</v>
      </c>
      <c r="AD180" s="131" t="str">
        <f t="shared" si="120"/>
        <v>-</v>
      </c>
      <c r="AE180" s="131" t="str">
        <f t="shared" si="121"/>
        <v>-</v>
      </c>
      <c r="AF180" s="131" t="str">
        <f t="shared" si="122"/>
        <v>-</v>
      </c>
      <c r="AG180" s="132" t="str">
        <f t="shared" si="123"/>
        <v>-</v>
      </c>
    </row>
    <row r="181" spans="26:33" ht="13.5" thickBot="1">
      <c r="Z181" s="142">
        <f>Z168+AA181/100</f>
        <v>12.12</v>
      </c>
      <c r="AA181" s="143">
        <v>12</v>
      </c>
      <c r="AB181" s="127" t="str">
        <f t="shared" si="118"/>
        <v>-</v>
      </c>
      <c r="AC181" s="127" t="str">
        <f t="shared" si="119"/>
        <v>-</v>
      </c>
      <c r="AD181" s="127" t="str">
        <f t="shared" si="120"/>
        <v>-</v>
      </c>
      <c r="AE181" s="127" t="str">
        <f t="shared" si="121"/>
        <v>-</v>
      </c>
      <c r="AF181" s="127" t="str">
        <f t="shared" si="122"/>
        <v>-</v>
      </c>
      <c r="AG181" s="144" t="str">
        <f t="shared" si="123"/>
        <v>-</v>
      </c>
    </row>
    <row r="182" spans="26:30" ht="12.75">
      <c r="Z182" s="145"/>
      <c r="AC182" s="109"/>
      <c r="AD182" s="109"/>
    </row>
    <row r="183" spans="27:32" ht="12.75">
      <c r="AA183" s="110"/>
      <c r="AB183" s="110"/>
      <c r="AC183" s="109"/>
      <c r="AD183" s="109"/>
      <c r="AE183" s="160"/>
      <c r="AF183" s="160"/>
    </row>
    <row r="184" spans="27:32" ht="12.75">
      <c r="AA184" s="110"/>
      <c r="AB184" s="110"/>
      <c r="AC184" s="109"/>
      <c r="AD184" s="109"/>
      <c r="AE184" s="160"/>
      <c r="AF184" s="160"/>
    </row>
    <row r="185" spans="27:32" ht="12.75">
      <c r="AA185" s="110"/>
      <c r="AB185" s="110"/>
      <c r="AC185" s="109"/>
      <c r="AD185" s="109"/>
      <c r="AE185" s="160"/>
      <c r="AF185" s="160"/>
    </row>
    <row r="186" spans="27:32" ht="12.75">
      <c r="AA186" s="110"/>
      <c r="AB186" s="110"/>
      <c r="AC186" s="109"/>
      <c r="AD186" s="109"/>
      <c r="AE186" s="160"/>
      <c r="AF186" s="160"/>
    </row>
    <row r="187" spans="27:32" ht="12.75">
      <c r="AA187" s="110"/>
      <c r="AB187" s="110"/>
      <c r="AC187" s="109"/>
      <c r="AD187" s="109"/>
      <c r="AE187" s="160"/>
      <c r="AF187" s="160"/>
    </row>
    <row r="188" spans="27:32" ht="12.75">
      <c r="AA188" s="110"/>
      <c r="AB188" s="110"/>
      <c r="AC188" s="109"/>
      <c r="AD188" s="109"/>
      <c r="AE188" s="160"/>
      <c r="AF188" s="160"/>
    </row>
    <row r="189" spans="27:32" ht="12.75">
      <c r="AA189" s="110"/>
      <c r="AB189" s="110"/>
      <c r="AC189" s="109"/>
      <c r="AD189" s="109"/>
      <c r="AE189" s="160"/>
      <c r="AF189" s="160"/>
    </row>
    <row r="190" spans="27:32" ht="12.75">
      <c r="AA190" s="110"/>
      <c r="AB190" s="110"/>
      <c r="AC190" s="109"/>
      <c r="AD190" s="109"/>
      <c r="AE190" s="160"/>
      <c r="AF190" s="160"/>
    </row>
    <row r="191" spans="27:32" ht="12.75">
      <c r="AA191" s="110"/>
      <c r="AB191" s="110"/>
      <c r="AC191" s="109"/>
      <c r="AD191" s="109"/>
      <c r="AE191" s="160"/>
      <c r="AF191" s="160"/>
    </row>
    <row r="192" spans="27:32" ht="12.75">
      <c r="AA192" s="110"/>
      <c r="AB192" s="110"/>
      <c r="AC192" s="109"/>
      <c r="AD192" s="109"/>
      <c r="AE192" s="160"/>
      <c r="AF192" s="160"/>
    </row>
    <row r="193" spans="27:32" ht="12.75">
      <c r="AA193" s="110"/>
      <c r="AB193" s="110"/>
      <c r="AC193" s="109"/>
      <c r="AD193" s="109"/>
      <c r="AE193" s="160"/>
      <c r="AF193" s="160"/>
    </row>
    <row r="194" spans="27:32" ht="12.75">
      <c r="AA194" s="110"/>
      <c r="AB194" s="110"/>
      <c r="AC194" s="109"/>
      <c r="AD194" s="109"/>
      <c r="AE194" s="160"/>
      <c r="AF194" s="160"/>
    </row>
    <row r="195" spans="27:32" ht="12.75">
      <c r="AA195" s="110"/>
      <c r="AB195" s="110"/>
      <c r="AC195" s="109"/>
      <c r="AD195" s="109"/>
      <c r="AE195" s="160"/>
      <c r="AF195" s="160"/>
    </row>
    <row r="196" spans="27:32" ht="12.75">
      <c r="AA196" s="110"/>
      <c r="AB196" s="110"/>
      <c r="AC196" s="109"/>
      <c r="AD196" s="109"/>
      <c r="AE196" s="160"/>
      <c r="AF196" s="160"/>
    </row>
    <row r="197" spans="27:32" ht="12.75">
      <c r="AA197" s="110"/>
      <c r="AB197" s="110"/>
      <c r="AC197" s="109"/>
      <c r="AD197" s="109"/>
      <c r="AE197" s="160"/>
      <c r="AF197" s="160"/>
    </row>
    <row r="198" spans="27:32" ht="12.75">
      <c r="AA198" s="110"/>
      <c r="AB198" s="110"/>
      <c r="AC198" s="109"/>
      <c r="AD198" s="109"/>
      <c r="AE198" s="160"/>
      <c r="AF198" s="160"/>
    </row>
    <row r="199" spans="27:32" ht="12.75">
      <c r="AA199" s="110"/>
      <c r="AB199" s="110"/>
      <c r="AC199" s="109"/>
      <c r="AD199" s="109"/>
      <c r="AE199" s="160"/>
      <c r="AF199" s="160"/>
    </row>
    <row r="200" spans="27:32" ht="12.75">
      <c r="AA200" s="110"/>
      <c r="AB200" s="110"/>
      <c r="AC200" s="109"/>
      <c r="AD200" s="109"/>
      <c r="AE200" s="160"/>
      <c r="AF200" s="160"/>
    </row>
    <row r="201" spans="27:32" ht="12.75">
      <c r="AA201" s="110"/>
      <c r="AB201" s="110"/>
      <c r="AC201" s="109"/>
      <c r="AD201" s="109"/>
      <c r="AE201" s="160"/>
      <c r="AF201" s="160"/>
    </row>
    <row r="202" spans="27:32" ht="12.75">
      <c r="AA202" s="110"/>
      <c r="AB202" s="110"/>
      <c r="AC202" s="109"/>
      <c r="AD202" s="109"/>
      <c r="AE202" s="160"/>
      <c r="AF202" s="160"/>
    </row>
    <row r="203" spans="27:32" ht="12.75">
      <c r="AA203" s="110"/>
      <c r="AB203" s="110"/>
      <c r="AC203" s="109"/>
      <c r="AD203" s="109"/>
      <c r="AE203" s="160"/>
      <c r="AF203" s="160"/>
    </row>
    <row r="204" spans="27:32" ht="12.75">
      <c r="AA204" s="110"/>
      <c r="AB204" s="110"/>
      <c r="AC204" s="109"/>
      <c r="AD204" s="109"/>
      <c r="AE204" s="160"/>
      <c r="AF204" s="160"/>
    </row>
    <row r="205" spans="27:32" ht="12.75">
      <c r="AA205" s="110"/>
      <c r="AB205" s="110"/>
      <c r="AC205" s="109"/>
      <c r="AD205" s="109"/>
      <c r="AE205" s="160"/>
      <c r="AF205" s="160"/>
    </row>
    <row r="206" spans="27:32" ht="12.75">
      <c r="AA206" s="110"/>
      <c r="AB206" s="110"/>
      <c r="AC206" s="109"/>
      <c r="AD206" s="109"/>
      <c r="AE206" s="160"/>
      <c r="AF206" s="160"/>
    </row>
    <row r="207" spans="27:32" ht="12.75">
      <c r="AA207" s="110"/>
      <c r="AB207" s="110"/>
      <c r="AC207" s="109"/>
      <c r="AD207" s="109"/>
      <c r="AE207" s="160"/>
      <c r="AF207" s="160"/>
    </row>
    <row r="255" spans="26:30" ht="12.75">
      <c r="Z255" s="145"/>
      <c r="AB255" s="160"/>
      <c r="AD255" s="109"/>
    </row>
    <row r="256" spans="26:30" ht="12.75">
      <c r="Z256" s="145"/>
      <c r="AB256" s="160"/>
      <c r="AD256" s="109"/>
    </row>
    <row r="257" spans="26:30" ht="12.75">
      <c r="Z257" s="145"/>
      <c r="AB257" s="160"/>
      <c r="AD257" s="109"/>
    </row>
    <row r="258" spans="26:30" ht="12.75">
      <c r="Z258" s="145"/>
      <c r="AB258" s="160"/>
      <c r="AD258" s="109"/>
    </row>
    <row r="259" spans="26:30" ht="12.75">
      <c r="Z259" s="145"/>
      <c r="AB259" s="160"/>
      <c r="AD259" s="109"/>
    </row>
    <row r="260" spans="26:30" ht="12.75">
      <c r="Z260" s="145"/>
      <c r="AB260" s="160"/>
      <c r="AD260" s="109"/>
    </row>
    <row r="261" spans="26:30" ht="12.75">
      <c r="Z261" s="145"/>
      <c r="AB261" s="160"/>
      <c r="AD261" s="109"/>
    </row>
    <row r="262" spans="26:30" ht="12.75">
      <c r="Z262" s="145"/>
      <c r="AB262" s="160"/>
      <c r="AD262" s="109"/>
    </row>
    <row r="263" spans="26:30" ht="12.75">
      <c r="Z263" s="145"/>
      <c r="AB263" s="160"/>
      <c r="AD263" s="109"/>
    </row>
    <row r="264" spans="26:30" ht="12.75">
      <c r="Z264" s="145"/>
      <c r="AB264" s="160"/>
      <c r="AD264" s="109"/>
    </row>
    <row r="265" spans="26:30" ht="12.75">
      <c r="Z265" s="145"/>
      <c r="AB265" s="160"/>
      <c r="AD265" s="109"/>
    </row>
    <row r="266" spans="26:30" ht="12.75">
      <c r="Z266" s="145"/>
      <c r="AB266" s="160"/>
      <c r="AD266" s="109"/>
    </row>
    <row r="267" spans="26:30" ht="12.75">
      <c r="Z267" s="145"/>
      <c r="AB267" s="160"/>
      <c r="AD267" s="109"/>
    </row>
    <row r="268" spans="26:30" ht="12.75">
      <c r="Z268" s="145"/>
      <c r="AB268" s="160"/>
      <c r="AD268" s="109"/>
    </row>
    <row r="269" spans="26:30" ht="12.75">
      <c r="Z269" s="145"/>
      <c r="AB269" s="160"/>
      <c r="AD269" s="109"/>
    </row>
    <row r="270" spans="26:30" ht="12.75">
      <c r="Z270" s="145"/>
      <c r="AB270" s="160"/>
      <c r="AD270" s="109"/>
    </row>
    <row r="271" spans="26:30" ht="12.75">
      <c r="Z271" s="145"/>
      <c r="AB271" s="160"/>
      <c r="AD271" s="109"/>
    </row>
    <row r="272" spans="26:30" ht="12.75">
      <c r="Z272" s="145"/>
      <c r="AB272" s="160"/>
      <c r="AD272" s="109"/>
    </row>
  </sheetData>
  <sheetProtection/>
  <mergeCells count="176">
    <mergeCell ref="R1:X1"/>
    <mergeCell ref="AA1:AG1"/>
    <mergeCell ref="C3:J3"/>
    <mergeCell ref="K3:L3"/>
    <mergeCell ref="D10:E10"/>
    <mergeCell ref="I10:J10"/>
    <mergeCell ref="I11:J11"/>
    <mergeCell ref="I12:J12"/>
    <mergeCell ref="I13:J13"/>
    <mergeCell ref="I14:J14"/>
    <mergeCell ref="I15:J15"/>
    <mergeCell ref="I16:J16"/>
    <mergeCell ref="AA16:AG16"/>
    <mergeCell ref="R20:X20"/>
    <mergeCell ref="C22:J22"/>
    <mergeCell ref="K22:L22"/>
    <mergeCell ref="D29:E29"/>
    <mergeCell ref="I29:J29"/>
    <mergeCell ref="I30:J30"/>
    <mergeCell ref="I31:J31"/>
    <mergeCell ref="AA31:AG31"/>
    <mergeCell ref="I32:J32"/>
    <mergeCell ref="I33:J33"/>
    <mergeCell ref="I34:J34"/>
    <mergeCell ref="I35:J35"/>
    <mergeCell ref="R39:X39"/>
    <mergeCell ref="C41:J41"/>
    <mergeCell ref="K41:L41"/>
    <mergeCell ref="AA46:AG46"/>
    <mergeCell ref="D48:E48"/>
    <mergeCell ref="I48:J48"/>
    <mergeCell ref="I49:J49"/>
    <mergeCell ref="I50:J50"/>
    <mergeCell ref="I51:J51"/>
    <mergeCell ref="I52:J52"/>
    <mergeCell ref="I53:J53"/>
    <mergeCell ref="I54:J54"/>
    <mergeCell ref="R58:X58"/>
    <mergeCell ref="C60:J60"/>
    <mergeCell ref="K60:L60"/>
    <mergeCell ref="AA61:AG61"/>
    <mergeCell ref="D67:E67"/>
    <mergeCell ref="I67:J67"/>
    <mergeCell ref="I68:J68"/>
    <mergeCell ref="I69:J69"/>
    <mergeCell ref="I70:J70"/>
    <mergeCell ref="I71:J71"/>
    <mergeCell ref="I72:J72"/>
    <mergeCell ref="I73:J73"/>
    <mergeCell ref="R77:X77"/>
    <mergeCell ref="AA77:AG77"/>
    <mergeCell ref="C79:J79"/>
    <mergeCell ref="K79:L79"/>
    <mergeCell ref="D86:E86"/>
    <mergeCell ref="I86:J86"/>
    <mergeCell ref="I87:J87"/>
    <mergeCell ref="I88:J88"/>
    <mergeCell ref="I89:J89"/>
    <mergeCell ref="I90:J90"/>
    <mergeCell ref="I91:J91"/>
    <mergeCell ref="I92:J92"/>
    <mergeCell ref="AA92:AG92"/>
    <mergeCell ref="R96:X96"/>
    <mergeCell ref="C98:J98"/>
    <mergeCell ref="K98:L98"/>
    <mergeCell ref="D105:E105"/>
    <mergeCell ref="I105:J105"/>
    <mergeCell ref="I111:J111"/>
    <mergeCell ref="AA122:AG122"/>
    <mergeCell ref="I106:J106"/>
    <mergeCell ref="I107:J107"/>
    <mergeCell ref="AA107:AG107"/>
    <mergeCell ref="I108:J108"/>
    <mergeCell ref="I109:J109"/>
    <mergeCell ref="I110:J110"/>
    <mergeCell ref="R115:X115"/>
    <mergeCell ref="J119:L119"/>
    <mergeCell ref="AA153:AG153"/>
    <mergeCell ref="A117:C117"/>
    <mergeCell ref="D117:F117"/>
    <mergeCell ref="J117:L117"/>
    <mergeCell ref="A118:C118"/>
    <mergeCell ref="D118:F118"/>
    <mergeCell ref="J118:L118"/>
    <mergeCell ref="AA137:AG137"/>
    <mergeCell ref="A119:C119"/>
    <mergeCell ref="D119:F119"/>
    <mergeCell ref="A120:C120"/>
    <mergeCell ref="D120:F120"/>
    <mergeCell ref="J120:L120"/>
    <mergeCell ref="A121:C121"/>
    <mergeCell ref="D121:F121"/>
    <mergeCell ref="J121:L121"/>
    <mergeCell ref="A122:C122"/>
    <mergeCell ref="D122:F122"/>
    <mergeCell ref="J122:L122"/>
    <mergeCell ref="A123:C123"/>
    <mergeCell ref="D123:F123"/>
    <mergeCell ref="J123:L123"/>
    <mergeCell ref="A124:C124"/>
    <mergeCell ref="D124:F124"/>
    <mergeCell ref="J124:L124"/>
    <mergeCell ref="R127:X127"/>
    <mergeCell ref="A129:C129"/>
    <mergeCell ref="D129:F129"/>
    <mergeCell ref="J129:L129"/>
    <mergeCell ref="A130:C130"/>
    <mergeCell ref="D130:F130"/>
    <mergeCell ref="J130:L130"/>
    <mergeCell ref="AA168:AG168"/>
    <mergeCell ref="A131:C131"/>
    <mergeCell ref="D131:F131"/>
    <mergeCell ref="J131:L131"/>
    <mergeCell ref="A132:C132"/>
    <mergeCell ref="D132:F132"/>
    <mergeCell ref="J132:L132"/>
    <mergeCell ref="R135:X135"/>
    <mergeCell ref="A137:C137"/>
    <mergeCell ref="D137:F137"/>
    <mergeCell ref="J137:L137"/>
    <mergeCell ref="A138:C138"/>
    <mergeCell ref="D138:F138"/>
    <mergeCell ref="J138:L138"/>
    <mergeCell ref="R141:X141"/>
    <mergeCell ref="A143:C143"/>
    <mergeCell ref="D143:F143"/>
    <mergeCell ref="J143:L143"/>
    <mergeCell ref="R147:X147"/>
    <mergeCell ref="A149:C149"/>
    <mergeCell ref="D149:F149"/>
    <mergeCell ref="J149:L149"/>
    <mergeCell ref="A150:C150"/>
    <mergeCell ref="D150:F150"/>
    <mergeCell ref="J150:L150"/>
    <mergeCell ref="A151:C151"/>
    <mergeCell ref="D151:F151"/>
    <mergeCell ref="J151:L151"/>
    <mergeCell ref="A152:C152"/>
    <mergeCell ref="D152:F152"/>
    <mergeCell ref="J152:L152"/>
    <mergeCell ref="A153:C153"/>
    <mergeCell ref="D153:F153"/>
    <mergeCell ref="J153:L153"/>
    <mergeCell ref="A154:C154"/>
    <mergeCell ref="D154:F154"/>
    <mergeCell ref="J154:L154"/>
    <mergeCell ref="A155:C155"/>
    <mergeCell ref="D155:F155"/>
    <mergeCell ref="J155:L155"/>
    <mergeCell ref="A156:C156"/>
    <mergeCell ref="D156:F156"/>
    <mergeCell ref="J156:L156"/>
    <mergeCell ref="R159:X159"/>
    <mergeCell ref="A161:C161"/>
    <mergeCell ref="D161:F161"/>
    <mergeCell ref="J161:L161"/>
    <mergeCell ref="A162:C162"/>
    <mergeCell ref="D162:F162"/>
    <mergeCell ref="J162:L162"/>
    <mergeCell ref="A163:C163"/>
    <mergeCell ref="D163:F163"/>
    <mergeCell ref="J163:L163"/>
    <mergeCell ref="A164:C164"/>
    <mergeCell ref="D164:F164"/>
    <mergeCell ref="J164:L164"/>
    <mergeCell ref="R167:X167"/>
    <mergeCell ref="A169:C169"/>
    <mergeCell ref="D169:F169"/>
    <mergeCell ref="J169:L169"/>
    <mergeCell ref="A170:C170"/>
    <mergeCell ref="D170:F170"/>
    <mergeCell ref="J170:L170"/>
    <mergeCell ref="R173:X173"/>
    <mergeCell ref="A175:C175"/>
    <mergeCell ref="D175:F175"/>
    <mergeCell ref="J175:L175"/>
  </mergeCells>
  <printOptions/>
  <pageMargins left="0.4330708661417323" right="0.1968503937007874" top="0.88" bottom="0.5118110236220472" header="0.5118110236220472" footer="0.5118110236220472"/>
  <pageSetup horizontalDpi="300" verticalDpi="300" orientation="portrait" paperSize="9" scale="70" r:id="rId1"/>
  <rowBreaks count="2" manualBreakCount="2">
    <brk id="76" max="255" man="1"/>
    <brk id="152" max="255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G272"/>
  <sheetViews>
    <sheetView view="pageBreakPreview" zoomScale="55" zoomScaleNormal="85" zoomScaleSheetLayoutView="55" zoomScalePageLayoutView="70" workbookViewId="0" topLeftCell="A1">
      <selection activeCell="C3" sqref="C3:J4"/>
    </sheetView>
  </sheetViews>
  <sheetFormatPr defaultColWidth="9.140625" defaultRowHeight="12.75"/>
  <cols>
    <col min="1" max="2" width="20.140625" style="109" customWidth="1"/>
    <col min="3" max="6" width="6.8515625" style="109" customWidth="1"/>
    <col min="7" max="8" width="6.8515625" style="110" customWidth="1"/>
    <col min="9" max="11" width="6.8515625" style="109" customWidth="1"/>
    <col min="12" max="12" width="20.140625" style="109" customWidth="1"/>
    <col min="13" max="13" width="0.71875" style="109" customWidth="1"/>
    <col min="14" max="14" width="18.00390625" style="110" customWidth="1"/>
    <col min="15" max="15" width="7.7109375" style="110" customWidth="1"/>
    <col min="16" max="16" width="8.57421875" style="110" customWidth="1"/>
    <col min="17" max="17" width="7.7109375" style="110" bestFit="1" customWidth="1"/>
    <col min="18" max="18" width="6.28125" style="109" bestFit="1" customWidth="1"/>
    <col min="19" max="19" width="5.421875" style="109" bestFit="1" customWidth="1"/>
    <col min="20" max="21" width="20.8515625" style="160" customWidth="1"/>
    <col min="22" max="23" width="7.28125" style="109" customWidth="1"/>
    <col min="24" max="24" width="10.57421875" style="109" bestFit="1" customWidth="1"/>
    <col min="25" max="25" width="5.421875" style="110" customWidth="1"/>
    <col min="26" max="26" width="9.140625" style="168" bestFit="1" customWidth="1"/>
    <col min="27" max="27" width="10.140625" style="109" bestFit="1" customWidth="1"/>
    <col min="28" max="28" width="10.8515625" style="109" bestFit="1" customWidth="1"/>
    <col min="29" max="30" width="20.8515625" style="160" customWidth="1"/>
    <col min="31" max="31" width="6.57421875" style="109" customWidth="1"/>
    <col min="32" max="32" width="2.7109375" style="109" bestFit="1" customWidth="1"/>
    <col min="33" max="33" width="20.8515625" style="109" customWidth="1"/>
    <col min="34" max="16384" width="9.140625" style="109" customWidth="1"/>
  </cols>
  <sheetData>
    <row r="1" spans="1:33" s="105" customFormat="1" ht="13.5" thickBo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  <c r="P1" s="107"/>
      <c r="Q1" s="107"/>
      <c r="R1" s="271" t="str">
        <f>A1</f>
        <v>GIRONE 1</v>
      </c>
      <c r="S1" s="272"/>
      <c r="T1" s="272"/>
      <c r="U1" s="272"/>
      <c r="V1" s="272"/>
      <c r="W1" s="272"/>
      <c r="X1" s="273"/>
      <c r="Z1" s="108">
        <v>1</v>
      </c>
      <c r="AA1" s="277" t="s">
        <v>117</v>
      </c>
      <c r="AB1" s="278"/>
      <c r="AC1" s="278"/>
      <c r="AD1" s="278"/>
      <c r="AE1" s="278"/>
      <c r="AF1" s="278"/>
      <c r="AG1" s="279"/>
    </row>
    <row r="2" spans="1:33" ht="13.5" thickBot="1">
      <c r="A2" s="186"/>
      <c r="B2" s="189"/>
      <c r="C2" s="190"/>
      <c r="D2" s="190"/>
      <c r="E2" s="190"/>
      <c r="F2" s="191"/>
      <c r="G2" s="191"/>
      <c r="H2" s="192"/>
      <c r="I2" s="190"/>
      <c r="J2" s="190"/>
      <c r="K2" s="193"/>
      <c r="L2" s="194"/>
      <c r="N2" s="109"/>
      <c r="O2" s="109"/>
      <c r="P2" s="111" t="s">
        <v>127</v>
      </c>
      <c r="Q2" s="111" t="s">
        <v>116</v>
      </c>
      <c r="R2" s="112" t="s">
        <v>41</v>
      </c>
      <c r="S2" s="112" t="s">
        <v>56</v>
      </c>
      <c r="T2" s="113"/>
      <c r="U2" s="113"/>
      <c r="V2" s="114"/>
      <c r="W2" s="114"/>
      <c r="X2" s="112" t="s">
        <v>42</v>
      </c>
      <c r="Y2" s="109"/>
      <c r="Z2" s="115" t="s">
        <v>127</v>
      </c>
      <c r="AA2" s="116" t="s">
        <v>118</v>
      </c>
      <c r="AB2" s="116" t="s">
        <v>123</v>
      </c>
      <c r="AC2" s="117" t="s">
        <v>124</v>
      </c>
      <c r="AD2" s="117" t="s">
        <v>125</v>
      </c>
      <c r="AE2" s="118" t="s">
        <v>126</v>
      </c>
      <c r="AF2" s="118"/>
      <c r="AG2" s="116" t="s">
        <v>42</v>
      </c>
    </row>
    <row r="3" spans="1:33" ht="13.5" thickBot="1">
      <c r="A3" s="187"/>
      <c r="B3" s="188" t="str">
        <f>A1</f>
        <v>GIRONE 1</v>
      </c>
      <c r="C3" s="282" t="s">
        <v>132</v>
      </c>
      <c r="D3" s="283"/>
      <c r="E3" s="283"/>
      <c r="F3" s="283"/>
      <c r="G3" s="283"/>
      <c r="H3" s="283"/>
      <c r="I3" s="283"/>
      <c r="J3" s="284"/>
      <c r="K3" s="285" t="s">
        <v>133</v>
      </c>
      <c r="L3" s="286"/>
      <c r="N3" s="109"/>
      <c r="O3" s="109"/>
      <c r="P3" s="183">
        <f aca="true" t="shared" si="0" ref="P3:P8">Q3+R3/100</f>
        <v>1.01</v>
      </c>
      <c r="Q3" s="178">
        <v>1</v>
      </c>
      <c r="R3" s="178">
        <v>1</v>
      </c>
      <c r="S3" s="119" t="s">
        <v>57</v>
      </c>
      <c r="T3" s="120" t="str">
        <f aca="true" t="shared" si="1" ref="T3:U8">A11</f>
        <v>Currò M.</v>
      </c>
      <c r="U3" s="120" t="str">
        <f t="shared" si="1"/>
        <v>Player 16</v>
      </c>
      <c r="V3" s="178"/>
      <c r="W3" s="178"/>
      <c r="X3" s="122" t="str">
        <f>B24</f>
        <v>Manzella</v>
      </c>
      <c r="Y3" s="109"/>
      <c r="Z3" s="123">
        <f>Z1+AA3/100</f>
        <v>1.01</v>
      </c>
      <c r="AA3" s="124">
        <v>1</v>
      </c>
      <c r="AB3" s="125" t="str">
        <f aca="true" t="shared" si="2" ref="AB3:AB14">_xlfn.IFERROR(VLOOKUP(Z3,$P:$X,4,FALSE),"-")</f>
        <v>A</v>
      </c>
      <c r="AC3" s="125" t="str">
        <f aca="true" t="shared" si="3" ref="AC3:AC14">_xlfn.IFERROR(VLOOKUP(Z3,$P:$X,5,FALSE),"-")</f>
        <v>Currò M.</v>
      </c>
      <c r="AD3" s="119" t="str">
        <f aca="true" t="shared" si="4" ref="AD3:AD14">_xlfn.IFERROR(VLOOKUP(Z3,$P:$X,6,FALSE),"-")</f>
        <v>Player 16</v>
      </c>
      <c r="AE3" s="119">
        <f aca="true" t="shared" si="5" ref="AE3:AE14">_xlfn.IFERROR(VLOOKUP(Z3,$P:$X,7,FALSE),"-")</f>
        <v>0</v>
      </c>
      <c r="AF3" s="119">
        <f aca="true" t="shared" si="6" ref="AF3:AF14">_xlfn.IFERROR(VLOOKUP(Z3,$P:$X,8,FALSE),"-")</f>
        <v>0</v>
      </c>
      <c r="AG3" s="126" t="str">
        <f aca="true" t="shared" si="7" ref="AG3:AG14">_xlfn.IFERROR(VLOOKUP(Z3,$P:$X,9,FALSE),"-")</f>
        <v>Manzella</v>
      </c>
    </row>
    <row r="4" spans="1:33" ht="13.5" thickBot="1">
      <c r="A4" s="187"/>
      <c r="B4" s="232" t="s">
        <v>112</v>
      </c>
      <c r="C4" s="239" t="s">
        <v>1</v>
      </c>
      <c r="D4" s="240" t="s">
        <v>2</v>
      </c>
      <c r="E4" s="240" t="s">
        <v>3</v>
      </c>
      <c r="F4" s="241" t="s">
        <v>4</v>
      </c>
      <c r="G4" s="241" t="s">
        <v>5</v>
      </c>
      <c r="H4" s="241" t="s">
        <v>6</v>
      </c>
      <c r="I4" s="240" t="s">
        <v>7</v>
      </c>
      <c r="J4" s="242" t="s">
        <v>8</v>
      </c>
      <c r="K4" s="230" t="s">
        <v>134</v>
      </c>
      <c r="L4" s="231" t="s">
        <v>112</v>
      </c>
      <c r="N4" s="109"/>
      <c r="O4" s="109"/>
      <c r="P4" s="184">
        <f t="shared" si="0"/>
        <v>1.02</v>
      </c>
      <c r="Q4" s="179">
        <v>1</v>
      </c>
      <c r="R4" s="179">
        <v>2</v>
      </c>
      <c r="S4" s="127" t="s">
        <v>57</v>
      </c>
      <c r="T4" s="175" t="str">
        <f t="shared" si="1"/>
        <v>Player 17</v>
      </c>
      <c r="U4" s="175" t="str">
        <f t="shared" si="1"/>
        <v>Player 32</v>
      </c>
      <c r="V4" s="179"/>
      <c r="W4" s="179"/>
      <c r="X4" s="134" t="str">
        <f>B27</f>
        <v>Player 31</v>
      </c>
      <c r="Y4" s="109"/>
      <c r="Z4" s="129">
        <f>Z1+AA4/100</f>
        <v>1.02</v>
      </c>
      <c r="AA4" s="130">
        <v>2</v>
      </c>
      <c r="AB4" s="131" t="str">
        <f t="shared" si="2"/>
        <v>A</v>
      </c>
      <c r="AC4" s="131" t="str">
        <f t="shared" si="3"/>
        <v>Player 17</v>
      </c>
      <c r="AD4" s="131" t="str">
        <f t="shared" si="4"/>
        <v>Player 32</v>
      </c>
      <c r="AE4" s="131">
        <f t="shared" si="5"/>
        <v>0</v>
      </c>
      <c r="AF4" s="131">
        <f t="shared" si="6"/>
        <v>0</v>
      </c>
      <c r="AG4" s="132" t="str">
        <f t="shared" si="7"/>
        <v>Player 31</v>
      </c>
    </row>
    <row r="5" spans="1:33" ht="12.75">
      <c r="A5" s="195">
        <f>C5*1000+J5*50+H5+0.9</f>
        <v>3000.9</v>
      </c>
      <c r="B5" s="196" t="str">
        <f>Player!B1</f>
        <v>Currò M.</v>
      </c>
      <c r="C5" s="197">
        <f>3*E5+F5</f>
        <v>3</v>
      </c>
      <c r="D5" s="185">
        <f>SUM(E5:G5)</f>
        <v>3</v>
      </c>
      <c r="E5" s="185">
        <f>SUM(F11+F13+F15)</f>
        <v>0</v>
      </c>
      <c r="F5" s="198">
        <f>SUM(G11+G13+G15)</f>
        <v>3</v>
      </c>
      <c r="G5" s="198">
        <f>SUM(H11+H13+H15)</f>
        <v>0</v>
      </c>
      <c r="H5" s="198">
        <f>SUM(D11+D13+D15)</f>
        <v>0</v>
      </c>
      <c r="I5" s="185">
        <f>SUM(E11+E13+E15)</f>
        <v>0</v>
      </c>
      <c r="J5" s="199">
        <f>H5-I5</f>
        <v>0</v>
      </c>
      <c r="K5" s="200" t="s">
        <v>9</v>
      </c>
      <c r="L5" s="201" t="str">
        <f>IF(SUM(A5:A8)=12003,K5,VLOOKUP(LARGE($A$5:$A$8,1),A5:B8,2,FALSE))</f>
        <v>1A</v>
      </c>
      <c r="N5" s="109"/>
      <c r="O5" s="109"/>
      <c r="P5" s="183">
        <f t="shared" si="0"/>
        <v>3.01</v>
      </c>
      <c r="Q5" s="180">
        <v>3</v>
      </c>
      <c r="R5" s="180">
        <v>1</v>
      </c>
      <c r="S5" s="167" t="s">
        <v>57</v>
      </c>
      <c r="T5" s="176" t="str">
        <f t="shared" si="1"/>
        <v>Currò M.</v>
      </c>
      <c r="U5" s="176" t="str">
        <f t="shared" si="1"/>
        <v>Player 17</v>
      </c>
      <c r="V5" s="180"/>
      <c r="W5" s="180"/>
      <c r="X5" s="177" t="str">
        <f>B25</f>
        <v>Player 15</v>
      </c>
      <c r="Y5" s="133"/>
      <c r="Z5" s="129">
        <f>Z1+AA5/100</f>
        <v>1.03</v>
      </c>
      <c r="AA5" s="130">
        <v>3</v>
      </c>
      <c r="AB5" s="131" t="str">
        <f t="shared" si="2"/>
        <v>C</v>
      </c>
      <c r="AC5" s="131" t="str">
        <f t="shared" si="3"/>
        <v>Cinà</v>
      </c>
      <c r="AD5" s="131" t="str">
        <f t="shared" si="4"/>
        <v>Player 14</v>
      </c>
      <c r="AE5" s="131">
        <f t="shared" si="5"/>
        <v>0</v>
      </c>
      <c r="AF5" s="131">
        <f t="shared" si="6"/>
        <v>0</v>
      </c>
      <c r="AG5" s="132" t="str">
        <f t="shared" si="7"/>
        <v>Durante</v>
      </c>
    </row>
    <row r="6" spans="1:33" ht="13.5" thickBot="1">
      <c r="A6" s="195">
        <f>C6*1000+J6*50+H6+0.8</f>
        <v>3000.8</v>
      </c>
      <c r="B6" s="202" t="str">
        <f>Player!B16</f>
        <v>Player 16</v>
      </c>
      <c r="C6" s="197">
        <f>3*E6+F6</f>
        <v>3</v>
      </c>
      <c r="D6" s="185">
        <f>SUM(E6:G6)</f>
        <v>3</v>
      </c>
      <c r="E6" s="185">
        <f>SUM(H11+F14+F16)</f>
        <v>0</v>
      </c>
      <c r="F6" s="198">
        <f>SUM(G11+G14+G16)</f>
        <v>3</v>
      </c>
      <c r="G6" s="198">
        <f>SUM(F11+H14+H16)</f>
        <v>0</v>
      </c>
      <c r="H6" s="198">
        <f>SUM(E11+D14+D16)</f>
        <v>0</v>
      </c>
      <c r="I6" s="198">
        <f>SUM(D11+E14+E16)</f>
        <v>0</v>
      </c>
      <c r="J6" s="199">
        <f>H6-I6</f>
        <v>0</v>
      </c>
      <c r="K6" s="200" t="s">
        <v>10</v>
      </c>
      <c r="L6" s="201" t="str">
        <f>IF(SUM(A5:A8)=12003,K6,VLOOKUP(LARGE($A$5:$A$8,2),A5:B8,2,FALSE))</f>
        <v>1B</v>
      </c>
      <c r="N6" s="109"/>
      <c r="O6" s="109"/>
      <c r="P6" s="184">
        <f t="shared" si="0"/>
        <v>3.02</v>
      </c>
      <c r="Q6" s="179">
        <v>3</v>
      </c>
      <c r="R6" s="179">
        <v>2</v>
      </c>
      <c r="S6" s="127" t="s">
        <v>57</v>
      </c>
      <c r="T6" s="175" t="str">
        <f t="shared" si="1"/>
        <v>Player 16</v>
      </c>
      <c r="U6" s="175" t="str">
        <f t="shared" si="1"/>
        <v>Player 32</v>
      </c>
      <c r="V6" s="179"/>
      <c r="W6" s="179"/>
      <c r="X6" s="134" t="str">
        <f>B26</f>
        <v>Player 18</v>
      </c>
      <c r="Y6" s="109"/>
      <c r="Z6" s="129">
        <f>Z1+AA6/100</f>
        <v>1.04</v>
      </c>
      <c r="AA6" s="130">
        <v>4</v>
      </c>
      <c r="AB6" s="131" t="str">
        <f t="shared" si="2"/>
        <v>C</v>
      </c>
      <c r="AC6" s="131" t="str">
        <f t="shared" si="3"/>
        <v>Player 19</v>
      </c>
      <c r="AD6" s="131" t="str">
        <f t="shared" si="4"/>
        <v>Player 30</v>
      </c>
      <c r="AE6" s="131">
        <f t="shared" si="5"/>
        <v>0</v>
      </c>
      <c r="AF6" s="131">
        <f t="shared" si="6"/>
        <v>0</v>
      </c>
      <c r="AG6" s="132" t="str">
        <f t="shared" si="7"/>
        <v>Player 29</v>
      </c>
    </row>
    <row r="7" spans="1:33" ht="12.75">
      <c r="A7" s="195">
        <f>C7*1000+J7*50+H7+0.7</f>
        <v>3000.7</v>
      </c>
      <c r="B7" s="202" t="str">
        <f>Player!B17</f>
        <v>Player 17</v>
      </c>
      <c r="C7" s="197">
        <f>3*E7+F7</f>
        <v>3</v>
      </c>
      <c r="D7" s="185">
        <f>SUM(E7:G7)</f>
        <v>3</v>
      </c>
      <c r="E7" s="185">
        <f>SUM(F12+H13+H16)</f>
        <v>0</v>
      </c>
      <c r="F7" s="198">
        <f>SUM(G12+G13+G16)</f>
        <v>3</v>
      </c>
      <c r="G7" s="198">
        <f>SUM(H12+F13+F16)</f>
        <v>0</v>
      </c>
      <c r="H7" s="198">
        <f>SUM(D12+E13+E16)</f>
        <v>0</v>
      </c>
      <c r="I7" s="198">
        <f>SUM(E12+D13+D16)</f>
        <v>0</v>
      </c>
      <c r="J7" s="199">
        <f>H7-I7</f>
        <v>0</v>
      </c>
      <c r="K7" s="200" t="s">
        <v>46</v>
      </c>
      <c r="L7" s="201" t="str">
        <f>IF(SUM(A5:A8)=12003,K7,VLOOKUP(LARGE($A$5:$A$8,3),A5:B8,2,FALSE))</f>
        <v>1C</v>
      </c>
      <c r="N7" s="109"/>
      <c r="O7" s="109"/>
      <c r="P7" s="183">
        <f t="shared" si="0"/>
        <v>5.01</v>
      </c>
      <c r="Q7" s="180">
        <v>5</v>
      </c>
      <c r="R7" s="180">
        <v>1</v>
      </c>
      <c r="S7" s="167" t="s">
        <v>57</v>
      </c>
      <c r="T7" s="176" t="str">
        <f t="shared" si="1"/>
        <v>Currò M.</v>
      </c>
      <c r="U7" s="176" t="str">
        <f t="shared" si="1"/>
        <v>Player 32</v>
      </c>
      <c r="V7" s="180"/>
      <c r="W7" s="180"/>
      <c r="X7" s="177" t="str">
        <f>B27</f>
        <v>Player 31</v>
      </c>
      <c r="Y7" s="109"/>
      <c r="Z7" s="129">
        <f>Z1+AA7/100</f>
        <v>1.05</v>
      </c>
      <c r="AA7" s="130">
        <v>5</v>
      </c>
      <c r="AB7" s="131" t="str">
        <f t="shared" si="2"/>
        <v>E</v>
      </c>
      <c r="AC7" s="131" t="str">
        <f t="shared" si="3"/>
        <v>Fontana</v>
      </c>
      <c r="AD7" s="131" t="str">
        <f t="shared" si="4"/>
        <v>Player 12</v>
      </c>
      <c r="AE7" s="131">
        <f t="shared" si="5"/>
        <v>0</v>
      </c>
      <c r="AF7" s="131">
        <f t="shared" si="6"/>
        <v>0</v>
      </c>
      <c r="AG7" s="132" t="str">
        <f t="shared" si="7"/>
        <v>Gagliano</v>
      </c>
    </row>
    <row r="8" spans="1:33" ht="13.5" thickBot="1">
      <c r="A8" s="195">
        <f>C8*1000+J8*50+H8+0.6</f>
        <v>3000.6</v>
      </c>
      <c r="B8" s="203" t="str">
        <f>Player!B32</f>
        <v>Player 32</v>
      </c>
      <c r="C8" s="204">
        <f>3*E8+F8</f>
        <v>3</v>
      </c>
      <c r="D8" s="205">
        <f>SUM(E8:G8)</f>
        <v>3</v>
      </c>
      <c r="E8" s="205">
        <f>SUM(H12+H14+H15)</f>
        <v>0</v>
      </c>
      <c r="F8" s="205">
        <f>SUM(G12+G14+G15)</f>
        <v>3</v>
      </c>
      <c r="G8" s="206">
        <f>SUM(F12+F14+F15)</f>
        <v>0</v>
      </c>
      <c r="H8" s="206">
        <f>SUM(E12+E14+E15)</f>
        <v>0</v>
      </c>
      <c r="I8" s="206">
        <f>SUM(D12+D14+D15)</f>
        <v>0</v>
      </c>
      <c r="J8" s="207">
        <f>H8-I8</f>
        <v>0</v>
      </c>
      <c r="K8" s="208" t="s">
        <v>78</v>
      </c>
      <c r="L8" s="209" t="str">
        <f>IF(SUM(A5:A8)=12003,K8,VLOOKUP(LARGE($A$5:$A$8,4),A5:B8,2,FALSE))</f>
        <v>1D</v>
      </c>
      <c r="N8" s="109"/>
      <c r="O8" s="109"/>
      <c r="P8" s="184">
        <f t="shared" si="0"/>
        <v>5.02</v>
      </c>
      <c r="Q8" s="179">
        <v>5</v>
      </c>
      <c r="R8" s="179">
        <v>2</v>
      </c>
      <c r="S8" s="127" t="s">
        <v>57</v>
      </c>
      <c r="T8" s="175" t="str">
        <f t="shared" si="1"/>
        <v>Player 16</v>
      </c>
      <c r="U8" s="175" t="str">
        <f t="shared" si="1"/>
        <v>Player 17</v>
      </c>
      <c r="V8" s="179"/>
      <c r="W8" s="179"/>
      <c r="X8" s="134" t="str">
        <f>B26</f>
        <v>Player 18</v>
      </c>
      <c r="Y8" s="109"/>
      <c r="Z8" s="129">
        <f>Z1+AA8/100</f>
        <v>1.06</v>
      </c>
      <c r="AA8" s="130">
        <v>6</v>
      </c>
      <c r="AB8" s="131" t="str">
        <f t="shared" si="2"/>
        <v>E</v>
      </c>
      <c r="AC8" s="131" t="str">
        <f t="shared" si="3"/>
        <v>Player 21</v>
      </c>
      <c r="AD8" s="131" t="str">
        <f t="shared" si="4"/>
        <v>Player 28</v>
      </c>
      <c r="AE8" s="131">
        <f t="shared" si="5"/>
        <v>0</v>
      </c>
      <c r="AF8" s="131">
        <f t="shared" si="6"/>
        <v>0</v>
      </c>
      <c r="AG8" s="132" t="str">
        <f t="shared" si="7"/>
        <v>Player 27</v>
      </c>
    </row>
    <row r="9" spans="1:33" s="136" customFormat="1" ht="12.75">
      <c r="A9" s="210"/>
      <c r="B9" s="211"/>
      <c r="C9" s="212"/>
      <c r="D9" s="212"/>
      <c r="E9" s="212"/>
      <c r="F9" s="213"/>
      <c r="G9" s="213"/>
      <c r="H9" s="214"/>
      <c r="I9" s="212"/>
      <c r="J9" s="212"/>
      <c r="K9" s="215"/>
      <c r="L9" s="216"/>
      <c r="P9" s="137"/>
      <c r="Q9" s="137"/>
      <c r="R9" s="138"/>
      <c r="S9" s="138"/>
      <c r="T9" s="139"/>
      <c r="U9" s="139"/>
      <c r="V9" s="140"/>
      <c r="W9" s="140"/>
      <c r="X9" s="139"/>
      <c r="Z9" s="129">
        <f>Z1+AA9/100</f>
        <v>1.07</v>
      </c>
      <c r="AA9" s="141">
        <v>7</v>
      </c>
      <c r="AB9" s="131" t="str">
        <f t="shared" si="2"/>
        <v>G</v>
      </c>
      <c r="AC9" s="131" t="str">
        <f t="shared" si="3"/>
        <v>Player 7</v>
      </c>
      <c r="AD9" s="131" t="str">
        <f t="shared" si="4"/>
        <v>Player 10</v>
      </c>
      <c r="AE9" s="131">
        <f t="shared" si="5"/>
        <v>0</v>
      </c>
      <c r="AF9" s="131">
        <f t="shared" si="6"/>
        <v>0</v>
      </c>
      <c r="AG9" s="132" t="str">
        <f t="shared" si="7"/>
        <v>Player 8</v>
      </c>
    </row>
    <row r="10" spans="1:33" ht="12.75">
      <c r="A10" s="217" t="s">
        <v>124</v>
      </c>
      <c r="B10" s="217" t="s">
        <v>125</v>
      </c>
      <c r="C10" s="233"/>
      <c r="D10" s="287" t="s">
        <v>11</v>
      </c>
      <c r="E10" s="287"/>
      <c r="F10" s="218"/>
      <c r="G10" s="219"/>
      <c r="H10" s="218"/>
      <c r="I10" s="287" t="s">
        <v>42</v>
      </c>
      <c r="J10" s="288"/>
      <c r="K10" s="220"/>
      <c r="L10" s="221"/>
      <c r="N10" s="109"/>
      <c r="O10" s="109"/>
      <c r="R10" s="138"/>
      <c r="S10" s="138"/>
      <c r="T10" s="139"/>
      <c r="U10" s="139"/>
      <c r="V10" s="140"/>
      <c r="W10" s="140"/>
      <c r="X10" s="139"/>
      <c r="Y10" s="109"/>
      <c r="Z10" s="129">
        <f>Z1+AA10/100</f>
        <v>1.08</v>
      </c>
      <c r="AA10" s="130">
        <v>8</v>
      </c>
      <c r="AB10" s="131" t="str">
        <f t="shared" si="2"/>
        <v>G</v>
      </c>
      <c r="AC10" s="131" t="str">
        <f t="shared" si="3"/>
        <v>Player 23</v>
      </c>
      <c r="AD10" s="131" t="str">
        <f t="shared" si="4"/>
        <v>Player 26</v>
      </c>
      <c r="AE10" s="131">
        <f t="shared" si="5"/>
        <v>0</v>
      </c>
      <c r="AF10" s="131">
        <f t="shared" si="6"/>
        <v>0</v>
      </c>
      <c r="AG10" s="132" t="str">
        <f t="shared" si="7"/>
        <v>Player 25</v>
      </c>
    </row>
    <row r="11" spans="1:33" ht="12.75">
      <c r="A11" s="222" t="str">
        <f>B5</f>
        <v>Currò M.</v>
      </c>
      <c r="B11" s="222" t="str">
        <f>B6</f>
        <v>Player 16</v>
      </c>
      <c r="C11" s="234"/>
      <c r="D11" s="223">
        <f aca="true" t="shared" si="8" ref="D11:E16">V3</f>
        <v>0</v>
      </c>
      <c r="E11" s="223">
        <f t="shared" si="8"/>
        <v>0</v>
      </c>
      <c r="F11" s="224">
        <f aca="true" t="shared" si="9" ref="F11:F16">IF(D11&gt;E11,1,0)</f>
        <v>0</v>
      </c>
      <c r="G11" s="224">
        <f aca="true" t="shared" si="10" ref="G11:G16">IF(D11=E11,1,0)</f>
        <v>1</v>
      </c>
      <c r="H11" s="224">
        <f aca="true" t="shared" si="11" ref="H11:H16">IF(D11&lt;E11,1,0)</f>
        <v>0</v>
      </c>
      <c r="I11" s="280" t="str">
        <f aca="true" t="shared" si="12" ref="I11:I16">X3</f>
        <v>Manzella</v>
      </c>
      <c r="J11" s="281"/>
      <c r="K11" s="225"/>
      <c r="L11" s="221"/>
      <c r="N11" s="109"/>
      <c r="O11" s="109"/>
      <c r="R11" s="138"/>
      <c r="S11" s="138"/>
      <c r="T11" s="139"/>
      <c r="U11" s="139"/>
      <c r="V11" s="140"/>
      <c r="W11" s="140"/>
      <c r="X11" s="139"/>
      <c r="Y11" s="109"/>
      <c r="Z11" s="129">
        <f>Z1+AA11/100</f>
        <v>1.09</v>
      </c>
      <c r="AA11" s="130">
        <v>9</v>
      </c>
      <c r="AB11" s="131" t="str">
        <f t="shared" si="2"/>
        <v>-</v>
      </c>
      <c r="AC11" s="131" t="str">
        <f t="shared" si="3"/>
        <v>-</v>
      </c>
      <c r="AD11" s="131" t="str">
        <f t="shared" si="4"/>
        <v>-</v>
      </c>
      <c r="AE11" s="131" t="str">
        <f t="shared" si="5"/>
        <v>-</v>
      </c>
      <c r="AF11" s="131" t="str">
        <f t="shared" si="6"/>
        <v>-</v>
      </c>
      <c r="AG11" s="132" t="str">
        <f t="shared" si="7"/>
        <v>-</v>
      </c>
    </row>
    <row r="12" spans="1:33" ht="12.75">
      <c r="A12" s="222" t="str">
        <f>B7</f>
        <v>Player 17</v>
      </c>
      <c r="B12" s="222" t="str">
        <f>B8</f>
        <v>Player 32</v>
      </c>
      <c r="C12" s="234"/>
      <c r="D12" s="197">
        <f t="shared" si="8"/>
        <v>0</v>
      </c>
      <c r="E12" s="197">
        <f t="shared" si="8"/>
        <v>0</v>
      </c>
      <c r="F12" s="224">
        <f t="shared" si="9"/>
        <v>0</v>
      </c>
      <c r="G12" s="224">
        <f t="shared" si="10"/>
        <v>1</v>
      </c>
      <c r="H12" s="224">
        <f t="shared" si="11"/>
        <v>0</v>
      </c>
      <c r="I12" s="280" t="str">
        <f t="shared" si="12"/>
        <v>Player 31</v>
      </c>
      <c r="J12" s="281"/>
      <c r="K12" s="225"/>
      <c r="L12" s="226"/>
      <c r="N12" s="109"/>
      <c r="O12" s="109"/>
      <c r="R12" s="138"/>
      <c r="S12" s="138"/>
      <c r="T12" s="139"/>
      <c r="U12" s="139"/>
      <c r="V12" s="140"/>
      <c r="W12" s="140"/>
      <c r="X12" s="139"/>
      <c r="Y12" s="109"/>
      <c r="Z12" s="129">
        <f>Z1+AA12/100</f>
        <v>1.1</v>
      </c>
      <c r="AA12" s="130">
        <v>10</v>
      </c>
      <c r="AB12" s="131" t="str">
        <f t="shared" si="2"/>
        <v>-</v>
      </c>
      <c r="AC12" s="131" t="str">
        <f t="shared" si="3"/>
        <v>-</v>
      </c>
      <c r="AD12" s="131" t="str">
        <f t="shared" si="4"/>
        <v>-</v>
      </c>
      <c r="AE12" s="131" t="str">
        <f t="shared" si="5"/>
        <v>-</v>
      </c>
      <c r="AF12" s="131" t="str">
        <f t="shared" si="6"/>
        <v>-</v>
      </c>
      <c r="AG12" s="132" t="str">
        <f t="shared" si="7"/>
        <v>-</v>
      </c>
    </row>
    <row r="13" spans="1:33" ht="12.75">
      <c r="A13" s="222" t="str">
        <f>B5</f>
        <v>Currò M.</v>
      </c>
      <c r="B13" s="222" t="str">
        <f>B7</f>
        <v>Player 17</v>
      </c>
      <c r="C13" s="234"/>
      <c r="D13" s="197">
        <f t="shared" si="8"/>
        <v>0</v>
      </c>
      <c r="E13" s="197">
        <f t="shared" si="8"/>
        <v>0</v>
      </c>
      <c r="F13" s="224">
        <f t="shared" si="9"/>
        <v>0</v>
      </c>
      <c r="G13" s="224">
        <f t="shared" si="10"/>
        <v>1</v>
      </c>
      <c r="H13" s="224">
        <f t="shared" si="11"/>
        <v>0</v>
      </c>
      <c r="I13" s="280" t="str">
        <f t="shared" si="12"/>
        <v>Player 15</v>
      </c>
      <c r="J13" s="281"/>
      <c r="K13" s="225"/>
      <c r="L13" s="221"/>
      <c r="N13" s="109"/>
      <c r="O13" s="109"/>
      <c r="R13" s="138"/>
      <c r="S13" s="138"/>
      <c r="T13" s="139"/>
      <c r="U13" s="139"/>
      <c r="V13" s="140"/>
      <c r="W13" s="140"/>
      <c r="X13" s="139"/>
      <c r="Y13" s="109"/>
      <c r="Z13" s="129">
        <f>Z1+AA13/100</f>
        <v>1.11</v>
      </c>
      <c r="AA13" s="141">
        <v>11</v>
      </c>
      <c r="AB13" s="131" t="str">
        <f t="shared" si="2"/>
        <v>-</v>
      </c>
      <c r="AC13" s="131" t="str">
        <f t="shared" si="3"/>
        <v>-</v>
      </c>
      <c r="AD13" s="131" t="str">
        <f t="shared" si="4"/>
        <v>-</v>
      </c>
      <c r="AE13" s="131" t="str">
        <f t="shared" si="5"/>
        <v>-</v>
      </c>
      <c r="AF13" s="131" t="str">
        <f t="shared" si="6"/>
        <v>-</v>
      </c>
      <c r="AG13" s="132" t="str">
        <f t="shared" si="7"/>
        <v>-</v>
      </c>
    </row>
    <row r="14" spans="1:33" ht="13.5" thickBot="1">
      <c r="A14" s="222" t="str">
        <f>B6</f>
        <v>Player 16</v>
      </c>
      <c r="B14" s="222" t="str">
        <f>B8</f>
        <v>Player 32</v>
      </c>
      <c r="C14" s="234"/>
      <c r="D14" s="223">
        <f t="shared" si="8"/>
        <v>0</v>
      </c>
      <c r="E14" s="223">
        <f t="shared" si="8"/>
        <v>0</v>
      </c>
      <c r="F14" s="224">
        <f t="shared" si="9"/>
        <v>0</v>
      </c>
      <c r="G14" s="224">
        <f t="shared" si="10"/>
        <v>1</v>
      </c>
      <c r="H14" s="224">
        <f t="shared" si="11"/>
        <v>0</v>
      </c>
      <c r="I14" s="280" t="str">
        <f t="shared" si="12"/>
        <v>Player 18</v>
      </c>
      <c r="J14" s="281"/>
      <c r="K14" s="225"/>
      <c r="L14" s="221"/>
      <c r="N14" s="109"/>
      <c r="O14" s="109"/>
      <c r="R14" s="138"/>
      <c r="S14" s="138"/>
      <c r="T14" s="139"/>
      <c r="U14" s="139"/>
      <c r="V14" s="140"/>
      <c r="W14" s="140"/>
      <c r="X14" s="139"/>
      <c r="Y14" s="109"/>
      <c r="Z14" s="142">
        <f>Z1+AA14/100</f>
        <v>1.12</v>
      </c>
      <c r="AA14" s="143">
        <v>12</v>
      </c>
      <c r="AB14" s="127" t="str">
        <f t="shared" si="2"/>
        <v>-</v>
      </c>
      <c r="AC14" s="127" t="str">
        <f t="shared" si="3"/>
        <v>-</v>
      </c>
      <c r="AD14" s="127" t="str">
        <f t="shared" si="4"/>
        <v>-</v>
      </c>
      <c r="AE14" s="127" t="str">
        <f t="shared" si="5"/>
        <v>-</v>
      </c>
      <c r="AF14" s="127" t="str">
        <f t="shared" si="6"/>
        <v>-</v>
      </c>
      <c r="AG14" s="144" t="str">
        <f t="shared" si="7"/>
        <v>-</v>
      </c>
    </row>
    <row r="15" spans="1:30" ht="13.5" thickBot="1">
      <c r="A15" s="222" t="str">
        <f>B5</f>
        <v>Currò M.</v>
      </c>
      <c r="B15" s="222" t="str">
        <f>B8</f>
        <v>Player 32</v>
      </c>
      <c r="C15" s="234"/>
      <c r="D15" s="223">
        <f t="shared" si="8"/>
        <v>0</v>
      </c>
      <c r="E15" s="223">
        <f t="shared" si="8"/>
        <v>0</v>
      </c>
      <c r="F15" s="224">
        <f t="shared" si="9"/>
        <v>0</v>
      </c>
      <c r="G15" s="224">
        <f t="shared" si="10"/>
        <v>1</v>
      </c>
      <c r="H15" s="224">
        <f t="shared" si="11"/>
        <v>0</v>
      </c>
      <c r="I15" s="280" t="str">
        <f t="shared" si="12"/>
        <v>Player 31</v>
      </c>
      <c r="J15" s="281"/>
      <c r="K15" s="225"/>
      <c r="L15" s="221"/>
      <c r="N15" s="109"/>
      <c r="O15" s="109"/>
      <c r="R15" s="138"/>
      <c r="S15" s="138"/>
      <c r="T15" s="139"/>
      <c r="U15" s="139"/>
      <c r="V15" s="140"/>
      <c r="W15" s="140"/>
      <c r="X15" s="139"/>
      <c r="Y15" s="109"/>
      <c r="Z15" s="145"/>
      <c r="AC15" s="109"/>
      <c r="AD15" s="109"/>
    </row>
    <row r="16" spans="1:33" s="146" customFormat="1" ht="13.5" thickBot="1">
      <c r="A16" s="222" t="str">
        <f>B6</f>
        <v>Player 16</v>
      </c>
      <c r="B16" s="222" t="str">
        <f>B7</f>
        <v>Player 17</v>
      </c>
      <c r="C16" s="234"/>
      <c r="D16" s="223">
        <f t="shared" si="8"/>
        <v>0</v>
      </c>
      <c r="E16" s="223">
        <f t="shared" si="8"/>
        <v>0</v>
      </c>
      <c r="F16" s="224">
        <f t="shared" si="9"/>
        <v>0</v>
      </c>
      <c r="G16" s="224">
        <f t="shared" si="10"/>
        <v>1</v>
      </c>
      <c r="H16" s="224">
        <f t="shared" si="11"/>
        <v>0</v>
      </c>
      <c r="I16" s="280" t="str">
        <f t="shared" si="12"/>
        <v>Player 18</v>
      </c>
      <c r="J16" s="281"/>
      <c r="K16" s="225"/>
      <c r="L16" s="221"/>
      <c r="M16" s="109"/>
      <c r="N16" s="109"/>
      <c r="O16" s="109"/>
      <c r="P16" s="110"/>
      <c r="Q16" s="106"/>
      <c r="R16" s="138"/>
      <c r="S16" s="138"/>
      <c r="T16" s="139"/>
      <c r="U16" s="139"/>
      <c r="V16" s="140"/>
      <c r="W16" s="140"/>
      <c r="X16" s="139"/>
      <c r="Z16" s="108">
        <v>2</v>
      </c>
      <c r="AA16" s="277" t="s">
        <v>117</v>
      </c>
      <c r="AB16" s="278"/>
      <c r="AC16" s="278"/>
      <c r="AD16" s="278"/>
      <c r="AE16" s="278"/>
      <c r="AF16" s="278"/>
      <c r="AG16" s="279"/>
    </row>
    <row r="17" spans="1:33" ht="13.5" thickBot="1">
      <c r="A17" s="227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9"/>
      <c r="N17" s="109"/>
      <c r="O17" s="109"/>
      <c r="R17" s="138"/>
      <c r="S17" s="138"/>
      <c r="T17" s="139"/>
      <c r="U17" s="139"/>
      <c r="V17" s="147"/>
      <c r="W17" s="140"/>
      <c r="X17" s="139"/>
      <c r="Y17" s="109"/>
      <c r="Z17" s="148" t="s">
        <v>127</v>
      </c>
      <c r="AA17" s="116" t="s">
        <v>118</v>
      </c>
      <c r="AB17" s="116" t="s">
        <v>123</v>
      </c>
      <c r="AC17" s="117" t="s">
        <v>124</v>
      </c>
      <c r="AD17" s="117" t="s">
        <v>125</v>
      </c>
      <c r="AE17" s="118" t="s">
        <v>126</v>
      </c>
      <c r="AF17" s="118"/>
      <c r="AG17" s="116" t="s">
        <v>42</v>
      </c>
    </row>
    <row r="18" spans="1:33" s="152" customFormat="1" ht="12.75">
      <c r="A18" s="109"/>
      <c r="B18" s="109"/>
      <c r="C18" s="109"/>
      <c r="D18" s="109"/>
      <c r="E18" s="109"/>
      <c r="F18" s="109"/>
      <c r="G18" s="110"/>
      <c r="H18" s="110"/>
      <c r="I18" s="109"/>
      <c r="J18" s="109"/>
      <c r="K18" s="109"/>
      <c r="L18" s="109"/>
      <c r="M18" s="109"/>
      <c r="N18" s="109"/>
      <c r="O18" s="109"/>
      <c r="P18" s="110"/>
      <c r="Q18" s="149"/>
      <c r="R18" s="138"/>
      <c r="S18" s="138"/>
      <c r="T18" s="150"/>
      <c r="U18" s="150"/>
      <c r="V18" s="151"/>
      <c r="W18" s="151"/>
      <c r="X18" s="150"/>
      <c r="Z18" s="123">
        <f>Z16+AA18/100</f>
        <v>2.01</v>
      </c>
      <c r="AA18" s="124">
        <v>1</v>
      </c>
      <c r="AB18" s="125" t="str">
        <f aca="true" t="shared" si="13" ref="AB18:AB29">_xlfn.IFERROR(VLOOKUP(Z18,$P:$X,4,FALSE),"-")</f>
        <v>B</v>
      </c>
      <c r="AC18" s="125" t="str">
        <f aca="true" t="shared" si="14" ref="AC18:AC29">_xlfn.IFERROR(VLOOKUP(Z18,$P:$X,5,FALSE),"-")</f>
        <v>Player 18</v>
      </c>
      <c r="AD18" s="119" t="str">
        <f aca="true" t="shared" si="15" ref="AD18:AD29">_xlfn.IFERROR(VLOOKUP(Z18,$P:$X,6,FALSE),"-")</f>
        <v>Player 31</v>
      </c>
      <c r="AE18" s="119">
        <f aca="true" t="shared" si="16" ref="AE18:AE29">_xlfn.IFERROR(VLOOKUP(Z18,$P:$X,7,FALSE),"-")</f>
        <v>0</v>
      </c>
      <c r="AF18" s="119">
        <f aca="true" t="shared" si="17" ref="AF18:AF29">_xlfn.IFERROR(VLOOKUP(Z18,$P:$X,8,FALSE),"-")</f>
        <v>0</v>
      </c>
      <c r="AG18" s="126" t="str">
        <f aca="true" t="shared" si="18" ref="AG18:AG29">_xlfn.IFERROR(VLOOKUP(Z18,$P:$X,9,FALSE),"-")</f>
        <v>Player 32</v>
      </c>
    </row>
    <row r="19" spans="14:33" ht="13.5" thickBot="1">
      <c r="N19" s="109"/>
      <c r="O19" s="109"/>
      <c r="R19" s="153"/>
      <c r="S19" s="153"/>
      <c r="T19" s="153"/>
      <c r="U19" s="153"/>
      <c r="V19" s="153"/>
      <c r="W19" s="153"/>
      <c r="X19" s="153"/>
      <c r="Y19" s="109"/>
      <c r="Z19" s="129">
        <f>Z16+AA19/100</f>
        <v>2.02</v>
      </c>
      <c r="AA19" s="130">
        <v>2</v>
      </c>
      <c r="AB19" s="131" t="str">
        <f t="shared" si="13"/>
        <v>B</v>
      </c>
      <c r="AC19" s="131" t="str">
        <f t="shared" si="14"/>
        <v>Manzella</v>
      </c>
      <c r="AD19" s="131" t="str">
        <f t="shared" si="15"/>
        <v>Player 15</v>
      </c>
      <c r="AE19" s="131">
        <f t="shared" si="16"/>
        <v>0</v>
      </c>
      <c r="AF19" s="131">
        <f t="shared" si="17"/>
        <v>0</v>
      </c>
      <c r="AG19" s="132" t="str">
        <f t="shared" si="18"/>
        <v>Currò M.</v>
      </c>
    </row>
    <row r="20" spans="1:33" ht="13.5" thickBot="1">
      <c r="A20" s="102" t="s">
        <v>12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4"/>
      <c r="M20" s="105"/>
      <c r="N20" s="105"/>
      <c r="O20" s="105"/>
      <c r="P20" s="107"/>
      <c r="Q20" s="107"/>
      <c r="R20" s="271" t="s">
        <v>60</v>
      </c>
      <c r="S20" s="272"/>
      <c r="T20" s="272"/>
      <c r="U20" s="272"/>
      <c r="V20" s="272"/>
      <c r="W20" s="272"/>
      <c r="X20" s="273"/>
      <c r="Y20" s="109"/>
      <c r="Z20" s="129">
        <f>Z16+AA20/100</f>
        <v>2.03</v>
      </c>
      <c r="AA20" s="130">
        <v>3</v>
      </c>
      <c r="AB20" s="131" t="str">
        <f t="shared" si="13"/>
        <v>D</v>
      </c>
      <c r="AC20" s="131" t="str">
        <f t="shared" si="14"/>
        <v>Player 20</v>
      </c>
      <c r="AD20" s="131" t="str">
        <f t="shared" si="15"/>
        <v>Player 29</v>
      </c>
      <c r="AE20" s="131">
        <f t="shared" si="16"/>
        <v>0</v>
      </c>
      <c r="AF20" s="131">
        <f t="shared" si="17"/>
        <v>0</v>
      </c>
      <c r="AG20" s="132" t="str">
        <f t="shared" si="18"/>
        <v>Player 30</v>
      </c>
    </row>
    <row r="21" spans="1:33" ht="13.5" thickBot="1">
      <c r="A21" s="186"/>
      <c r="B21" s="189"/>
      <c r="C21" s="190"/>
      <c r="D21" s="190"/>
      <c r="E21" s="190"/>
      <c r="F21" s="191"/>
      <c r="G21" s="191"/>
      <c r="H21" s="192"/>
      <c r="I21" s="190"/>
      <c r="J21" s="190"/>
      <c r="K21" s="193"/>
      <c r="L21" s="194"/>
      <c r="N21" s="109"/>
      <c r="O21" s="109"/>
      <c r="P21" s="111" t="s">
        <v>127</v>
      </c>
      <c r="Q21" s="111" t="s">
        <v>116</v>
      </c>
      <c r="R21" s="112" t="s">
        <v>41</v>
      </c>
      <c r="S21" s="112" t="s">
        <v>56</v>
      </c>
      <c r="T21" s="113" t="s">
        <v>124</v>
      </c>
      <c r="U21" s="113" t="s">
        <v>125</v>
      </c>
      <c r="V21" s="114" t="s">
        <v>126</v>
      </c>
      <c r="W21" s="114"/>
      <c r="X21" s="112" t="s">
        <v>42</v>
      </c>
      <c r="Y21" s="109"/>
      <c r="Z21" s="129">
        <f>Z16+AA21/100</f>
        <v>2.04</v>
      </c>
      <c r="AA21" s="130">
        <v>4</v>
      </c>
      <c r="AB21" s="131" t="str">
        <f t="shared" si="13"/>
        <v>D</v>
      </c>
      <c r="AC21" s="131" t="str">
        <f t="shared" si="14"/>
        <v>Durante</v>
      </c>
      <c r="AD21" s="131" t="str">
        <f t="shared" si="15"/>
        <v>Player 13</v>
      </c>
      <c r="AE21" s="131">
        <f t="shared" si="16"/>
        <v>0</v>
      </c>
      <c r="AF21" s="131">
        <f t="shared" si="17"/>
        <v>0</v>
      </c>
      <c r="AG21" s="132" t="str">
        <f t="shared" si="18"/>
        <v>Cinà</v>
      </c>
    </row>
    <row r="22" spans="1:33" ht="13.5" thickBot="1">
      <c r="A22" s="187"/>
      <c r="B22" s="188" t="str">
        <f>A20</f>
        <v>GIRONE 2</v>
      </c>
      <c r="C22" s="282" t="s">
        <v>132</v>
      </c>
      <c r="D22" s="283"/>
      <c r="E22" s="283"/>
      <c r="F22" s="283"/>
      <c r="G22" s="283"/>
      <c r="H22" s="283"/>
      <c r="I22" s="283"/>
      <c r="J22" s="284"/>
      <c r="K22" s="285" t="s">
        <v>133</v>
      </c>
      <c r="L22" s="286"/>
      <c r="M22" s="152"/>
      <c r="N22" s="152"/>
      <c r="O22" s="152"/>
      <c r="P22" s="181">
        <f aca="true" t="shared" si="19" ref="P22:P27">Q22+R22/100</f>
        <v>2.02</v>
      </c>
      <c r="Q22" s="178">
        <v>2</v>
      </c>
      <c r="R22" s="178">
        <v>2</v>
      </c>
      <c r="S22" s="119" t="s">
        <v>58</v>
      </c>
      <c r="T22" s="120" t="str">
        <f aca="true" t="shared" si="20" ref="T22:U27">A30</f>
        <v>Manzella</v>
      </c>
      <c r="U22" s="120" t="str">
        <f t="shared" si="20"/>
        <v>Player 15</v>
      </c>
      <c r="V22" s="178"/>
      <c r="W22" s="178"/>
      <c r="X22" s="122" t="str">
        <f>B5</f>
        <v>Currò M.</v>
      </c>
      <c r="Y22" s="109"/>
      <c r="Z22" s="129">
        <f>Z16+AA22/100</f>
        <v>2.05</v>
      </c>
      <c r="AA22" s="130">
        <v>5</v>
      </c>
      <c r="AB22" s="131" t="str">
        <f t="shared" si="13"/>
        <v>F</v>
      </c>
      <c r="AC22" s="131" t="str">
        <f t="shared" si="14"/>
        <v>Player 22</v>
      </c>
      <c r="AD22" s="131" t="str">
        <f t="shared" si="15"/>
        <v>Player 27</v>
      </c>
      <c r="AE22" s="131">
        <f t="shared" si="16"/>
        <v>0</v>
      </c>
      <c r="AF22" s="131">
        <f t="shared" si="17"/>
        <v>0</v>
      </c>
      <c r="AG22" s="132" t="str">
        <f t="shared" si="18"/>
        <v>Player 28</v>
      </c>
    </row>
    <row r="23" spans="1:33" ht="13.5" thickBot="1">
      <c r="A23" s="187"/>
      <c r="B23" s="232" t="s">
        <v>112</v>
      </c>
      <c r="C23" s="239" t="s">
        <v>1</v>
      </c>
      <c r="D23" s="240" t="s">
        <v>2</v>
      </c>
      <c r="E23" s="240" t="s">
        <v>3</v>
      </c>
      <c r="F23" s="241" t="s">
        <v>4</v>
      </c>
      <c r="G23" s="241" t="s">
        <v>5</v>
      </c>
      <c r="H23" s="241" t="s">
        <v>6</v>
      </c>
      <c r="I23" s="240" t="s">
        <v>7</v>
      </c>
      <c r="J23" s="242" t="s">
        <v>8</v>
      </c>
      <c r="K23" s="230" t="s">
        <v>134</v>
      </c>
      <c r="L23" s="231" t="s">
        <v>112</v>
      </c>
      <c r="N23" s="109"/>
      <c r="O23" s="109"/>
      <c r="P23" s="182">
        <f t="shared" si="19"/>
        <v>2.01</v>
      </c>
      <c r="Q23" s="178">
        <v>2</v>
      </c>
      <c r="R23" s="178">
        <v>1</v>
      </c>
      <c r="S23" s="127" t="s">
        <v>58</v>
      </c>
      <c r="T23" s="175" t="str">
        <f t="shared" si="20"/>
        <v>Player 18</v>
      </c>
      <c r="U23" s="175" t="str">
        <f t="shared" si="20"/>
        <v>Player 31</v>
      </c>
      <c r="V23" s="179"/>
      <c r="W23" s="179"/>
      <c r="X23" s="134" t="str">
        <f>B8</f>
        <v>Player 32</v>
      </c>
      <c r="Y23" s="109"/>
      <c r="Z23" s="129">
        <f>Z16+AA23/100</f>
        <v>2.06</v>
      </c>
      <c r="AA23" s="130">
        <v>6</v>
      </c>
      <c r="AB23" s="131" t="str">
        <f t="shared" si="13"/>
        <v>F</v>
      </c>
      <c r="AC23" s="131" t="str">
        <f t="shared" si="14"/>
        <v>Gagliano</v>
      </c>
      <c r="AD23" s="131" t="str">
        <f t="shared" si="15"/>
        <v>Player 11</v>
      </c>
      <c r="AE23" s="131">
        <f t="shared" si="16"/>
        <v>0</v>
      </c>
      <c r="AF23" s="131">
        <f t="shared" si="17"/>
        <v>0</v>
      </c>
      <c r="AG23" s="132" t="str">
        <f t="shared" si="18"/>
        <v>Fontana</v>
      </c>
    </row>
    <row r="24" spans="1:33" ht="13.5" thickBot="1">
      <c r="A24" s="195">
        <f>C24*1000+J24*50+H24+0.9</f>
        <v>3000.9</v>
      </c>
      <c r="B24" s="196" t="str">
        <f>Player!B2</f>
        <v>Manzella</v>
      </c>
      <c r="C24" s="235">
        <f>3*E24+F24</f>
        <v>3</v>
      </c>
      <c r="D24" s="236">
        <f>SUM(E24:G24)</f>
        <v>3</v>
      </c>
      <c r="E24" s="236">
        <f>SUM(F30+F32+F34)</f>
        <v>0</v>
      </c>
      <c r="F24" s="237">
        <f>SUM(G30+G32+G34)</f>
        <v>3</v>
      </c>
      <c r="G24" s="237">
        <f>SUM(H30+H32+H34)</f>
        <v>0</v>
      </c>
      <c r="H24" s="237">
        <f>SUM(D30+D32+D34)</f>
        <v>0</v>
      </c>
      <c r="I24" s="236">
        <f>SUM(E30+E32+E34)</f>
        <v>0</v>
      </c>
      <c r="J24" s="238">
        <f>H24-I24</f>
        <v>0</v>
      </c>
      <c r="K24" s="200" t="s">
        <v>47</v>
      </c>
      <c r="L24" s="201" t="str">
        <f>IF(SUM(A24:A27)=12003,K24,VLOOKUP(LARGE($A$5:$A$8,1),A24:B27,2,FALSE))</f>
        <v>2A</v>
      </c>
      <c r="N24" s="109"/>
      <c r="O24" s="109"/>
      <c r="P24" s="181">
        <f t="shared" si="19"/>
        <v>4.02</v>
      </c>
      <c r="Q24" s="178">
        <v>4</v>
      </c>
      <c r="R24" s="178">
        <v>2</v>
      </c>
      <c r="S24" s="167" t="s">
        <v>58</v>
      </c>
      <c r="T24" s="176" t="str">
        <f t="shared" si="20"/>
        <v>Manzella</v>
      </c>
      <c r="U24" s="176" t="str">
        <f t="shared" si="20"/>
        <v>Player 18</v>
      </c>
      <c r="V24" s="180"/>
      <c r="W24" s="180"/>
      <c r="X24" s="177" t="str">
        <f>B6</f>
        <v>Player 16</v>
      </c>
      <c r="Y24" s="109"/>
      <c r="Z24" s="129">
        <f>Z16+AA24/100</f>
        <v>2.07</v>
      </c>
      <c r="AA24" s="141">
        <v>7</v>
      </c>
      <c r="AB24" s="131" t="str">
        <f t="shared" si="13"/>
        <v>H</v>
      </c>
      <c r="AC24" s="131" t="str">
        <f t="shared" si="14"/>
        <v>Player 24</v>
      </c>
      <c r="AD24" s="131" t="str">
        <f t="shared" si="15"/>
        <v>Player 25</v>
      </c>
      <c r="AE24" s="131">
        <f t="shared" si="16"/>
        <v>0</v>
      </c>
      <c r="AF24" s="131">
        <f t="shared" si="17"/>
        <v>0</v>
      </c>
      <c r="AG24" s="132" t="str">
        <f t="shared" si="18"/>
        <v>Player 26</v>
      </c>
    </row>
    <row r="25" spans="1:33" ht="13.5" thickBot="1">
      <c r="A25" s="195">
        <f>C25*1000+J25*50+H25+0.8</f>
        <v>3000.8</v>
      </c>
      <c r="B25" s="202" t="str">
        <f>Player!B15</f>
        <v>Player 15</v>
      </c>
      <c r="C25" s="197">
        <f>3*E25+F25</f>
        <v>3</v>
      </c>
      <c r="D25" s="185">
        <f>SUM(E25:G25)</f>
        <v>3</v>
      </c>
      <c r="E25" s="185">
        <f>SUM(H30+F33+F35)</f>
        <v>0</v>
      </c>
      <c r="F25" s="198">
        <f>SUM(G30+G33+G35)</f>
        <v>3</v>
      </c>
      <c r="G25" s="198">
        <f>SUM(F30+H33+H35)</f>
        <v>0</v>
      </c>
      <c r="H25" s="198">
        <f>SUM(E30+D33+D35)</f>
        <v>0</v>
      </c>
      <c r="I25" s="198">
        <f>SUM(D30+E33+E35)</f>
        <v>0</v>
      </c>
      <c r="J25" s="199">
        <f>H25-I25</f>
        <v>0</v>
      </c>
      <c r="K25" s="200" t="s">
        <v>48</v>
      </c>
      <c r="L25" s="201" t="str">
        <f>IF(SUM(A24:A27)=12003,K25,VLOOKUP(LARGE($A$5:$A$8,2),A24:B27,2,FALSE))</f>
        <v>2B</v>
      </c>
      <c r="N25" s="109"/>
      <c r="O25" s="109"/>
      <c r="P25" s="182">
        <f t="shared" si="19"/>
        <v>4.01</v>
      </c>
      <c r="Q25" s="178">
        <v>4</v>
      </c>
      <c r="R25" s="178">
        <v>1</v>
      </c>
      <c r="S25" s="127" t="s">
        <v>58</v>
      </c>
      <c r="T25" s="175" t="str">
        <f t="shared" si="20"/>
        <v>Player 15</v>
      </c>
      <c r="U25" s="175" t="str">
        <f t="shared" si="20"/>
        <v>Player 31</v>
      </c>
      <c r="V25" s="179"/>
      <c r="W25" s="179"/>
      <c r="X25" s="134" t="str">
        <f>B7</f>
        <v>Player 17</v>
      </c>
      <c r="Y25" s="109"/>
      <c r="Z25" s="129">
        <f>Z16+AA25/100</f>
        <v>2.08</v>
      </c>
      <c r="AA25" s="130">
        <v>8</v>
      </c>
      <c r="AB25" s="131" t="str">
        <f t="shared" si="13"/>
        <v>H</v>
      </c>
      <c r="AC25" s="131" t="str">
        <f t="shared" si="14"/>
        <v>Player 8</v>
      </c>
      <c r="AD25" s="131" t="str">
        <f t="shared" si="15"/>
        <v>Player 9</v>
      </c>
      <c r="AE25" s="131">
        <f t="shared" si="16"/>
        <v>0</v>
      </c>
      <c r="AF25" s="131">
        <f t="shared" si="17"/>
        <v>0</v>
      </c>
      <c r="AG25" s="132" t="str">
        <f t="shared" si="18"/>
        <v>Player 7</v>
      </c>
    </row>
    <row r="26" spans="1:33" ht="13.5" thickBot="1">
      <c r="A26" s="195">
        <f>C26*1000+J26*50+H26+0.7</f>
        <v>3000.7</v>
      </c>
      <c r="B26" s="202" t="str">
        <f>Player!B18</f>
        <v>Player 18</v>
      </c>
      <c r="C26" s="197">
        <f>3*E26+F26</f>
        <v>3</v>
      </c>
      <c r="D26" s="185">
        <f>SUM(E26:G26)</f>
        <v>3</v>
      </c>
      <c r="E26" s="185">
        <f>SUM(F31+H32+H35)</f>
        <v>0</v>
      </c>
      <c r="F26" s="198">
        <f>SUM(G31+G32+G35)</f>
        <v>3</v>
      </c>
      <c r="G26" s="198">
        <f>SUM(H31+F32+F35)</f>
        <v>0</v>
      </c>
      <c r="H26" s="198">
        <f>SUM(D31+E32+E35)</f>
        <v>0</v>
      </c>
      <c r="I26" s="198">
        <f>SUM(E31+D32+D35)</f>
        <v>0</v>
      </c>
      <c r="J26" s="199">
        <f>H26-I26</f>
        <v>0</v>
      </c>
      <c r="K26" s="200" t="s">
        <v>49</v>
      </c>
      <c r="L26" s="201" t="str">
        <f>IF(SUM(A24:A27)=12003,K26,VLOOKUP(LARGE($A$5:$A$8,3),A24:B27,2,FALSE))</f>
        <v>2C</v>
      </c>
      <c r="N26" s="109"/>
      <c r="O26" s="109"/>
      <c r="P26" s="181">
        <f t="shared" si="19"/>
        <v>6.02</v>
      </c>
      <c r="Q26" s="178">
        <v>6</v>
      </c>
      <c r="R26" s="178">
        <v>2</v>
      </c>
      <c r="S26" s="167" t="s">
        <v>58</v>
      </c>
      <c r="T26" s="176" t="str">
        <f t="shared" si="20"/>
        <v>Manzella</v>
      </c>
      <c r="U26" s="176" t="str">
        <f t="shared" si="20"/>
        <v>Player 31</v>
      </c>
      <c r="V26" s="180"/>
      <c r="W26" s="180"/>
      <c r="X26" s="177" t="str">
        <f>B8</f>
        <v>Player 32</v>
      </c>
      <c r="Y26" s="109"/>
      <c r="Z26" s="129">
        <f>Z16+AA26/100</f>
        <v>2.09</v>
      </c>
      <c r="AA26" s="130">
        <v>9</v>
      </c>
      <c r="AB26" s="131" t="str">
        <f t="shared" si="13"/>
        <v>-</v>
      </c>
      <c r="AC26" s="131" t="str">
        <f t="shared" si="14"/>
        <v>-</v>
      </c>
      <c r="AD26" s="131" t="str">
        <f t="shared" si="15"/>
        <v>-</v>
      </c>
      <c r="AE26" s="131" t="str">
        <f t="shared" si="16"/>
        <v>-</v>
      </c>
      <c r="AF26" s="131" t="str">
        <f t="shared" si="17"/>
        <v>-</v>
      </c>
      <c r="AG26" s="132" t="str">
        <f t="shared" si="18"/>
        <v>-</v>
      </c>
    </row>
    <row r="27" spans="1:33" ht="13.5" thickBot="1">
      <c r="A27" s="195">
        <f>C27*1000+J27*50+H27+0.6</f>
        <v>3000.6</v>
      </c>
      <c r="B27" s="203" t="str">
        <f>Player!B31</f>
        <v>Player 31</v>
      </c>
      <c r="C27" s="204">
        <f>3*E27+F27</f>
        <v>3</v>
      </c>
      <c r="D27" s="205">
        <f>SUM(E27:G27)</f>
        <v>3</v>
      </c>
      <c r="E27" s="205">
        <f>SUM(H31+H33+H34)</f>
        <v>0</v>
      </c>
      <c r="F27" s="205">
        <f>SUM(G31+G33+G34)</f>
        <v>3</v>
      </c>
      <c r="G27" s="206">
        <f>SUM(F31+F33+F34)</f>
        <v>0</v>
      </c>
      <c r="H27" s="206">
        <f>SUM(E31+E33+E34)</f>
        <v>0</v>
      </c>
      <c r="I27" s="206">
        <f>SUM(D31+D33+D34)</f>
        <v>0</v>
      </c>
      <c r="J27" s="207">
        <f>H27-I27</f>
        <v>0</v>
      </c>
      <c r="K27" s="208" t="s">
        <v>89</v>
      </c>
      <c r="L27" s="209" t="str">
        <f>IF(SUM(A24:A27)=12003,K27,VLOOKUP(LARGE($A$5:$A$8,4),A24:B27,2,FALSE))</f>
        <v>2D</v>
      </c>
      <c r="N27" s="109"/>
      <c r="O27" s="109"/>
      <c r="P27" s="182">
        <f t="shared" si="19"/>
        <v>6.01</v>
      </c>
      <c r="Q27" s="178">
        <v>6</v>
      </c>
      <c r="R27" s="178">
        <v>1</v>
      </c>
      <c r="S27" s="127" t="s">
        <v>58</v>
      </c>
      <c r="T27" s="175" t="str">
        <f t="shared" si="20"/>
        <v>Player 15</v>
      </c>
      <c r="U27" s="175" t="str">
        <f t="shared" si="20"/>
        <v>Player 18</v>
      </c>
      <c r="V27" s="179"/>
      <c r="W27" s="179"/>
      <c r="X27" s="134" t="str">
        <f>B7</f>
        <v>Player 17</v>
      </c>
      <c r="Y27" s="109"/>
      <c r="Z27" s="129">
        <f>Z16+AA27/100</f>
        <v>2.1</v>
      </c>
      <c r="AA27" s="130">
        <v>10</v>
      </c>
      <c r="AB27" s="131" t="str">
        <f t="shared" si="13"/>
        <v>-</v>
      </c>
      <c r="AC27" s="131" t="str">
        <f t="shared" si="14"/>
        <v>-</v>
      </c>
      <c r="AD27" s="131" t="str">
        <f t="shared" si="15"/>
        <v>-</v>
      </c>
      <c r="AE27" s="131" t="str">
        <f t="shared" si="16"/>
        <v>-</v>
      </c>
      <c r="AF27" s="131" t="str">
        <f t="shared" si="17"/>
        <v>-</v>
      </c>
      <c r="AG27" s="132" t="str">
        <f t="shared" si="18"/>
        <v>-</v>
      </c>
    </row>
    <row r="28" spans="1:33" ht="12.75">
      <c r="A28" s="210"/>
      <c r="B28" s="211"/>
      <c r="C28" s="212"/>
      <c r="D28" s="212"/>
      <c r="E28" s="212"/>
      <c r="F28" s="213"/>
      <c r="G28" s="213"/>
      <c r="H28" s="214"/>
      <c r="I28" s="212"/>
      <c r="J28" s="212"/>
      <c r="K28" s="215"/>
      <c r="L28" s="216"/>
      <c r="N28" s="109"/>
      <c r="O28" s="109"/>
      <c r="R28" s="138"/>
      <c r="S28" s="138"/>
      <c r="T28" s="154"/>
      <c r="U28" s="154"/>
      <c r="V28" s="140"/>
      <c r="W28" s="140"/>
      <c r="X28" s="140"/>
      <c r="Y28" s="109"/>
      <c r="Z28" s="129">
        <f>Z16+AA28/100</f>
        <v>2.11</v>
      </c>
      <c r="AA28" s="141">
        <v>11</v>
      </c>
      <c r="AB28" s="131" t="str">
        <f t="shared" si="13"/>
        <v>-</v>
      </c>
      <c r="AC28" s="131" t="str">
        <f t="shared" si="14"/>
        <v>-</v>
      </c>
      <c r="AD28" s="131" t="str">
        <f t="shared" si="15"/>
        <v>-</v>
      </c>
      <c r="AE28" s="131" t="str">
        <f t="shared" si="16"/>
        <v>-</v>
      </c>
      <c r="AF28" s="131" t="str">
        <f t="shared" si="17"/>
        <v>-</v>
      </c>
      <c r="AG28" s="132" t="str">
        <f t="shared" si="18"/>
        <v>-</v>
      </c>
    </row>
    <row r="29" spans="1:33" ht="13.5" thickBot="1">
      <c r="A29" s="217"/>
      <c r="B29" s="217"/>
      <c r="C29" s="233" t="s">
        <v>41</v>
      </c>
      <c r="D29" s="287" t="s">
        <v>11</v>
      </c>
      <c r="E29" s="287"/>
      <c r="F29" s="218"/>
      <c r="G29" s="219"/>
      <c r="H29" s="218"/>
      <c r="I29" s="287" t="s">
        <v>42</v>
      </c>
      <c r="J29" s="288"/>
      <c r="K29" s="220"/>
      <c r="L29" s="221"/>
      <c r="N29" s="109"/>
      <c r="O29" s="109"/>
      <c r="R29" s="150"/>
      <c r="S29" s="150"/>
      <c r="T29" s="155"/>
      <c r="U29" s="155"/>
      <c r="V29" s="150"/>
      <c r="W29" s="150"/>
      <c r="X29" s="150"/>
      <c r="Y29" s="109"/>
      <c r="Z29" s="142">
        <f>Z16+AA29/100</f>
        <v>2.12</v>
      </c>
      <c r="AA29" s="143">
        <v>12</v>
      </c>
      <c r="AB29" s="127" t="str">
        <f t="shared" si="13"/>
        <v>-</v>
      </c>
      <c r="AC29" s="127" t="str">
        <f t="shared" si="14"/>
        <v>-</v>
      </c>
      <c r="AD29" s="127" t="str">
        <f t="shared" si="15"/>
        <v>-</v>
      </c>
      <c r="AE29" s="127" t="str">
        <f t="shared" si="16"/>
        <v>-</v>
      </c>
      <c r="AF29" s="127" t="str">
        <f t="shared" si="17"/>
        <v>-</v>
      </c>
      <c r="AG29" s="144" t="str">
        <f t="shared" si="18"/>
        <v>-</v>
      </c>
    </row>
    <row r="30" spans="1:30" ht="13.5" thickBot="1">
      <c r="A30" s="222" t="str">
        <f>B24</f>
        <v>Manzella</v>
      </c>
      <c r="B30" s="222" t="str">
        <f>B25</f>
        <v>Player 15</v>
      </c>
      <c r="C30" s="234">
        <f aca="true" t="shared" si="21" ref="C30:C35">R22</f>
        <v>2</v>
      </c>
      <c r="D30" s="223">
        <f>V22</f>
        <v>0</v>
      </c>
      <c r="E30" s="223">
        <f>W22</f>
        <v>0</v>
      </c>
      <c r="F30" s="224">
        <f aca="true" t="shared" si="22" ref="F30:F35">IF(D30&gt;E30,1,0)</f>
        <v>0</v>
      </c>
      <c r="G30" s="224">
        <f aca="true" t="shared" si="23" ref="G30:G35">IF(D30=E30,1,0)</f>
        <v>1</v>
      </c>
      <c r="H30" s="224">
        <f aca="true" t="shared" si="24" ref="H30:H35">IF(D30&lt;E30,1,0)</f>
        <v>0</v>
      </c>
      <c r="I30" s="280" t="str">
        <f aca="true" t="shared" si="25" ref="I30:I35">X22</f>
        <v>Currò M.</v>
      </c>
      <c r="J30" s="281"/>
      <c r="K30" s="225"/>
      <c r="L30" s="221"/>
      <c r="N30" s="109"/>
      <c r="O30" s="109"/>
      <c r="R30" s="153"/>
      <c r="S30" s="153"/>
      <c r="T30" s="153"/>
      <c r="U30" s="153"/>
      <c r="V30" s="153"/>
      <c r="W30" s="153"/>
      <c r="X30" s="153"/>
      <c r="Y30" s="109"/>
      <c r="Z30" s="145"/>
      <c r="AC30" s="109"/>
      <c r="AD30" s="109"/>
    </row>
    <row r="31" spans="1:33" s="105" customFormat="1" ht="13.5" thickBot="1">
      <c r="A31" s="222" t="str">
        <f>B26</f>
        <v>Player 18</v>
      </c>
      <c r="B31" s="222" t="str">
        <f>B27</f>
        <v>Player 31</v>
      </c>
      <c r="C31" s="234">
        <f t="shared" si="21"/>
        <v>1</v>
      </c>
      <c r="D31" s="197">
        <f>V23</f>
        <v>0</v>
      </c>
      <c r="E31" s="197">
        <f>W23</f>
        <v>0</v>
      </c>
      <c r="F31" s="224">
        <f t="shared" si="22"/>
        <v>0</v>
      </c>
      <c r="G31" s="224">
        <f t="shared" si="23"/>
        <v>1</v>
      </c>
      <c r="H31" s="224">
        <f t="shared" si="24"/>
        <v>0</v>
      </c>
      <c r="I31" s="280" t="str">
        <f t="shared" si="25"/>
        <v>Player 32</v>
      </c>
      <c r="J31" s="281"/>
      <c r="K31" s="225"/>
      <c r="L31" s="226"/>
      <c r="M31" s="109"/>
      <c r="N31" s="109"/>
      <c r="O31" s="109"/>
      <c r="P31" s="110"/>
      <c r="Q31" s="106"/>
      <c r="R31" s="156"/>
      <c r="S31" s="156"/>
      <c r="T31" s="157"/>
      <c r="U31" s="157"/>
      <c r="V31" s="140"/>
      <c r="W31" s="140"/>
      <c r="X31" s="156"/>
      <c r="Z31" s="108">
        <v>3</v>
      </c>
      <c r="AA31" s="277" t="s">
        <v>117</v>
      </c>
      <c r="AB31" s="278"/>
      <c r="AC31" s="278"/>
      <c r="AD31" s="278"/>
      <c r="AE31" s="278"/>
      <c r="AF31" s="278"/>
      <c r="AG31" s="279"/>
    </row>
    <row r="32" spans="1:33" ht="13.5" thickBot="1">
      <c r="A32" s="222" t="str">
        <f>B24</f>
        <v>Manzella</v>
      </c>
      <c r="B32" s="222" t="str">
        <f>B26</f>
        <v>Player 18</v>
      </c>
      <c r="C32" s="234">
        <f t="shared" si="21"/>
        <v>2</v>
      </c>
      <c r="D32" s="197">
        <f>V27</f>
        <v>0</v>
      </c>
      <c r="E32" s="197">
        <f>W27</f>
        <v>0</v>
      </c>
      <c r="F32" s="224">
        <f t="shared" si="22"/>
        <v>0</v>
      </c>
      <c r="G32" s="224">
        <f t="shared" si="23"/>
        <v>1</v>
      </c>
      <c r="H32" s="224">
        <f t="shared" si="24"/>
        <v>0</v>
      </c>
      <c r="I32" s="280" t="str">
        <f t="shared" si="25"/>
        <v>Player 16</v>
      </c>
      <c r="J32" s="281"/>
      <c r="K32" s="225"/>
      <c r="L32" s="221"/>
      <c r="N32" s="109"/>
      <c r="O32" s="109"/>
      <c r="R32" s="138"/>
      <c r="S32" s="138"/>
      <c r="T32" s="154"/>
      <c r="U32" s="154"/>
      <c r="V32" s="140"/>
      <c r="W32" s="140"/>
      <c r="X32" s="140"/>
      <c r="Y32" s="109"/>
      <c r="Z32" s="148" t="s">
        <v>127</v>
      </c>
      <c r="AA32" s="116" t="s">
        <v>118</v>
      </c>
      <c r="AB32" s="116" t="s">
        <v>123</v>
      </c>
      <c r="AC32" s="117" t="s">
        <v>124</v>
      </c>
      <c r="AD32" s="117" t="s">
        <v>125</v>
      </c>
      <c r="AE32" s="118" t="s">
        <v>126</v>
      </c>
      <c r="AF32" s="118"/>
      <c r="AG32" s="116" t="s">
        <v>42</v>
      </c>
    </row>
    <row r="33" spans="1:33" s="152" customFormat="1" ht="12.75">
      <c r="A33" s="222" t="str">
        <f>B25</f>
        <v>Player 15</v>
      </c>
      <c r="B33" s="222" t="str">
        <f>B27</f>
        <v>Player 31</v>
      </c>
      <c r="C33" s="234">
        <f t="shared" si="21"/>
        <v>1</v>
      </c>
      <c r="D33" s="223">
        <f>V28</f>
        <v>0</v>
      </c>
      <c r="E33" s="223">
        <f>W28</f>
        <v>0</v>
      </c>
      <c r="F33" s="224">
        <f t="shared" si="22"/>
        <v>0</v>
      </c>
      <c r="G33" s="224">
        <f t="shared" si="23"/>
        <v>1</v>
      </c>
      <c r="H33" s="224">
        <f t="shared" si="24"/>
        <v>0</v>
      </c>
      <c r="I33" s="280" t="str">
        <f t="shared" si="25"/>
        <v>Player 17</v>
      </c>
      <c r="J33" s="281"/>
      <c r="K33" s="225"/>
      <c r="L33" s="221"/>
      <c r="M33" s="109"/>
      <c r="N33" s="109"/>
      <c r="O33" s="109"/>
      <c r="P33" s="110"/>
      <c r="Q33" s="149"/>
      <c r="R33" s="138"/>
      <c r="S33" s="138"/>
      <c r="T33" s="154"/>
      <c r="U33" s="154"/>
      <c r="V33" s="140"/>
      <c r="W33" s="140"/>
      <c r="X33" s="140"/>
      <c r="Z33" s="123">
        <f>Z31+AA33/100</f>
        <v>3.01</v>
      </c>
      <c r="AA33" s="124">
        <v>1</v>
      </c>
      <c r="AB33" s="125" t="str">
        <f aca="true" t="shared" si="26" ref="AB33:AB44">_xlfn.IFERROR(VLOOKUP(Z33,$P:$X,4,FALSE),"-")</f>
        <v>A</v>
      </c>
      <c r="AC33" s="125" t="str">
        <f aca="true" t="shared" si="27" ref="AC33:AC44">_xlfn.IFERROR(VLOOKUP(Z33,$P:$X,5,FALSE),"-")</f>
        <v>Currò M.</v>
      </c>
      <c r="AD33" s="119" t="str">
        <f aca="true" t="shared" si="28" ref="AD33:AD44">_xlfn.IFERROR(VLOOKUP(Z33,$P:$X,6,FALSE),"-")</f>
        <v>Player 17</v>
      </c>
      <c r="AE33" s="119">
        <f aca="true" t="shared" si="29" ref="AE33:AE44">_xlfn.IFERROR(VLOOKUP(Z33,$P:$X,7,FALSE),"-")</f>
        <v>0</v>
      </c>
      <c r="AF33" s="119">
        <f aca="true" t="shared" si="30" ref="AF33:AF44">_xlfn.IFERROR(VLOOKUP(Z33,$P:$X,8,FALSE),"-")</f>
        <v>0</v>
      </c>
      <c r="AG33" s="126" t="str">
        <f aca="true" t="shared" si="31" ref="AG33:AG44">_xlfn.IFERROR(VLOOKUP(Z33,$P:$X,9,FALSE),"-")</f>
        <v>Player 15</v>
      </c>
    </row>
    <row r="34" spans="1:33" ht="12.75">
      <c r="A34" s="222" t="str">
        <f>B24</f>
        <v>Manzella</v>
      </c>
      <c r="B34" s="222" t="str">
        <f>B27</f>
        <v>Player 31</v>
      </c>
      <c r="C34" s="234">
        <f t="shared" si="21"/>
        <v>2</v>
      </c>
      <c r="D34" s="223">
        <f>V32</f>
        <v>0</v>
      </c>
      <c r="E34" s="223">
        <f>W32</f>
        <v>0</v>
      </c>
      <c r="F34" s="224">
        <f t="shared" si="22"/>
        <v>0</v>
      </c>
      <c r="G34" s="224">
        <f t="shared" si="23"/>
        <v>1</v>
      </c>
      <c r="H34" s="224">
        <f t="shared" si="24"/>
        <v>0</v>
      </c>
      <c r="I34" s="280" t="str">
        <f t="shared" si="25"/>
        <v>Player 32</v>
      </c>
      <c r="J34" s="281"/>
      <c r="K34" s="225"/>
      <c r="L34" s="221"/>
      <c r="N34" s="109"/>
      <c r="O34" s="109"/>
      <c r="R34" s="138"/>
      <c r="S34" s="138"/>
      <c r="T34" s="139"/>
      <c r="U34" s="139"/>
      <c r="V34" s="140"/>
      <c r="W34" s="140"/>
      <c r="X34" s="139"/>
      <c r="Y34" s="109"/>
      <c r="Z34" s="129">
        <f>Z31+AA34/100</f>
        <v>3.02</v>
      </c>
      <c r="AA34" s="130">
        <v>2</v>
      </c>
      <c r="AB34" s="131" t="str">
        <f t="shared" si="26"/>
        <v>A</v>
      </c>
      <c r="AC34" s="131" t="str">
        <f t="shared" si="27"/>
        <v>Player 16</v>
      </c>
      <c r="AD34" s="131" t="str">
        <f t="shared" si="28"/>
        <v>Player 32</v>
      </c>
      <c r="AE34" s="131">
        <f t="shared" si="29"/>
        <v>0</v>
      </c>
      <c r="AF34" s="131">
        <f t="shared" si="30"/>
        <v>0</v>
      </c>
      <c r="AG34" s="132" t="str">
        <f t="shared" si="31"/>
        <v>Player 18</v>
      </c>
    </row>
    <row r="35" spans="1:33" ht="12.75">
      <c r="A35" s="222" t="str">
        <f>B25</f>
        <v>Player 15</v>
      </c>
      <c r="B35" s="222" t="str">
        <f>B26</f>
        <v>Player 18</v>
      </c>
      <c r="C35" s="234">
        <f t="shared" si="21"/>
        <v>1</v>
      </c>
      <c r="D35" s="223">
        <f>V33</f>
        <v>0</v>
      </c>
      <c r="E35" s="223">
        <f>W33</f>
        <v>0</v>
      </c>
      <c r="F35" s="224">
        <f t="shared" si="22"/>
        <v>0</v>
      </c>
      <c r="G35" s="224">
        <f t="shared" si="23"/>
        <v>1</v>
      </c>
      <c r="H35" s="224">
        <f t="shared" si="24"/>
        <v>0</v>
      </c>
      <c r="I35" s="280" t="str">
        <f t="shared" si="25"/>
        <v>Player 17</v>
      </c>
      <c r="J35" s="281"/>
      <c r="K35" s="225"/>
      <c r="L35" s="221"/>
      <c r="N35" s="109"/>
      <c r="O35" s="109"/>
      <c r="R35" s="138"/>
      <c r="S35" s="138"/>
      <c r="T35" s="139"/>
      <c r="U35" s="139"/>
      <c r="V35" s="147"/>
      <c r="W35" s="140"/>
      <c r="X35" s="139"/>
      <c r="Y35" s="109"/>
      <c r="Z35" s="129">
        <f>Z31+AA35/100</f>
        <v>3.03</v>
      </c>
      <c r="AA35" s="130">
        <v>3</v>
      </c>
      <c r="AB35" s="131" t="str">
        <f t="shared" si="26"/>
        <v>C</v>
      </c>
      <c r="AC35" s="131" t="str">
        <f t="shared" si="27"/>
        <v>Cinà</v>
      </c>
      <c r="AD35" s="131" t="str">
        <f t="shared" si="28"/>
        <v>Player 19</v>
      </c>
      <c r="AE35" s="131">
        <f t="shared" si="29"/>
        <v>0</v>
      </c>
      <c r="AF35" s="131">
        <f t="shared" si="30"/>
        <v>0</v>
      </c>
      <c r="AG35" s="132" t="str">
        <f t="shared" si="31"/>
        <v>Player 13</v>
      </c>
    </row>
    <row r="36" spans="1:33" ht="13.5" thickBot="1">
      <c r="A36" s="227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9"/>
      <c r="N36" s="109"/>
      <c r="O36" s="109"/>
      <c r="R36" s="138"/>
      <c r="S36" s="138"/>
      <c r="T36" s="150"/>
      <c r="U36" s="150"/>
      <c r="V36" s="151"/>
      <c r="W36" s="151"/>
      <c r="X36" s="150"/>
      <c r="Y36" s="109"/>
      <c r="Z36" s="129">
        <f>Z31+AA36/100</f>
        <v>3.04</v>
      </c>
      <c r="AA36" s="130">
        <v>4</v>
      </c>
      <c r="AB36" s="131" t="str">
        <f t="shared" si="26"/>
        <v>C</v>
      </c>
      <c r="AC36" s="131" t="str">
        <f t="shared" si="27"/>
        <v>Player 14</v>
      </c>
      <c r="AD36" s="131" t="str">
        <f t="shared" si="28"/>
        <v>Player 30</v>
      </c>
      <c r="AE36" s="131">
        <f t="shared" si="29"/>
        <v>0</v>
      </c>
      <c r="AF36" s="131">
        <f t="shared" si="30"/>
        <v>0</v>
      </c>
      <c r="AG36" s="132" t="str">
        <f t="shared" si="31"/>
        <v>Player 20</v>
      </c>
    </row>
    <row r="37" spans="14:33" ht="12.75">
      <c r="N37" s="109"/>
      <c r="O37" s="109"/>
      <c r="R37" s="158"/>
      <c r="S37" s="158"/>
      <c r="T37" s="158"/>
      <c r="U37" s="158"/>
      <c r="V37" s="158"/>
      <c r="W37" s="158"/>
      <c r="X37" s="158"/>
      <c r="Y37" s="109"/>
      <c r="Z37" s="129">
        <f>Z31+AA37/100</f>
        <v>3.05</v>
      </c>
      <c r="AA37" s="130">
        <v>5</v>
      </c>
      <c r="AB37" s="131" t="str">
        <f t="shared" si="26"/>
        <v>E</v>
      </c>
      <c r="AC37" s="131" t="str">
        <f t="shared" si="27"/>
        <v>Fontana</v>
      </c>
      <c r="AD37" s="131" t="str">
        <f t="shared" si="28"/>
        <v>Player 21</v>
      </c>
      <c r="AE37" s="131">
        <f t="shared" si="29"/>
        <v>0</v>
      </c>
      <c r="AF37" s="131">
        <f t="shared" si="30"/>
        <v>0</v>
      </c>
      <c r="AG37" s="132" t="str">
        <f t="shared" si="31"/>
        <v>Player 11</v>
      </c>
    </row>
    <row r="38" spans="14:33" ht="13.5" thickBot="1">
      <c r="N38" s="109"/>
      <c r="O38" s="109"/>
      <c r="R38" s="156"/>
      <c r="S38" s="156"/>
      <c r="T38" s="159"/>
      <c r="U38" s="159"/>
      <c r="V38" s="140"/>
      <c r="W38" s="140"/>
      <c r="X38" s="159"/>
      <c r="Y38" s="109"/>
      <c r="Z38" s="129">
        <f>Z31+AA38/100</f>
        <v>3.06</v>
      </c>
      <c r="AA38" s="130">
        <v>6</v>
      </c>
      <c r="AB38" s="131" t="str">
        <f t="shared" si="26"/>
        <v>E</v>
      </c>
      <c r="AC38" s="131" t="str">
        <f t="shared" si="27"/>
        <v>Player 12</v>
      </c>
      <c r="AD38" s="131" t="str">
        <f t="shared" si="28"/>
        <v>Player 28</v>
      </c>
      <c r="AE38" s="131">
        <f t="shared" si="29"/>
        <v>0</v>
      </c>
      <c r="AF38" s="131">
        <f t="shared" si="30"/>
        <v>0</v>
      </c>
      <c r="AG38" s="132" t="str">
        <f t="shared" si="31"/>
        <v>Player 22</v>
      </c>
    </row>
    <row r="39" spans="1:33" ht="13.5" thickBot="1">
      <c r="A39" s="102" t="s">
        <v>13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4"/>
      <c r="M39" s="105"/>
      <c r="N39" s="105"/>
      <c r="O39" s="105"/>
      <c r="P39" s="107"/>
      <c r="Q39" s="107"/>
      <c r="R39" s="271" t="s">
        <v>60</v>
      </c>
      <c r="S39" s="272"/>
      <c r="T39" s="272"/>
      <c r="U39" s="272"/>
      <c r="V39" s="272"/>
      <c r="W39" s="272"/>
      <c r="X39" s="273"/>
      <c r="Y39" s="109"/>
      <c r="Z39" s="129">
        <f>Z31+AA39/100</f>
        <v>3.07</v>
      </c>
      <c r="AA39" s="141">
        <v>7</v>
      </c>
      <c r="AB39" s="131" t="str">
        <f t="shared" si="26"/>
        <v>G</v>
      </c>
      <c r="AC39" s="131" t="str">
        <f t="shared" si="27"/>
        <v>Player 7</v>
      </c>
      <c r="AD39" s="131" t="str">
        <f t="shared" si="28"/>
        <v>Player 23</v>
      </c>
      <c r="AE39" s="131">
        <f t="shared" si="29"/>
        <v>0</v>
      </c>
      <c r="AF39" s="131">
        <f t="shared" si="30"/>
        <v>0</v>
      </c>
      <c r="AG39" s="132" t="str">
        <f t="shared" si="31"/>
        <v>Player 9</v>
      </c>
    </row>
    <row r="40" spans="1:33" ht="13.5" thickBot="1">
      <c r="A40" s="186"/>
      <c r="B40" s="189"/>
      <c r="C40" s="190"/>
      <c r="D40" s="190"/>
      <c r="E40" s="190"/>
      <c r="F40" s="191"/>
      <c r="G40" s="191"/>
      <c r="H40" s="192"/>
      <c r="I40" s="190"/>
      <c r="J40" s="190"/>
      <c r="K40" s="193"/>
      <c r="L40" s="194"/>
      <c r="N40" s="109"/>
      <c r="O40" s="109"/>
      <c r="P40" s="111" t="s">
        <v>127</v>
      </c>
      <c r="Q40" s="111" t="s">
        <v>116</v>
      </c>
      <c r="R40" s="112" t="s">
        <v>41</v>
      </c>
      <c r="S40" s="112" t="s">
        <v>56</v>
      </c>
      <c r="T40" s="113"/>
      <c r="U40" s="113"/>
      <c r="V40" s="114"/>
      <c r="W40" s="114"/>
      <c r="X40" s="112" t="s">
        <v>42</v>
      </c>
      <c r="Y40" s="109"/>
      <c r="Z40" s="129">
        <f>Z31+AA40/100</f>
        <v>3.08</v>
      </c>
      <c r="AA40" s="130">
        <v>8</v>
      </c>
      <c r="AB40" s="131" t="str">
        <f t="shared" si="26"/>
        <v>G</v>
      </c>
      <c r="AC40" s="131" t="str">
        <f t="shared" si="27"/>
        <v>Player 10</v>
      </c>
      <c r="AD40" s="131" t="str">
        <f t="shared" si="28"/>
        <v>Player 26</v>
      </c>
      <c r="AE40" s="131">
        <f t="shared" si="29"/>
        <v>0</v>
      </c>
      <c r="AF40" s="131">
        <f t="shared" si="30"/>
        <v>0</v>
      </c>
      <c r="AG40" s="132" t="str">
        <f t="shared" si="31"/>
        <v>Player 24</v>
      </c>
    </row>
    <row r="41" spans="1:33" ht="13.5" thickBot="1">
      <c r="A41" s="187"/>
      <c r="B41" s="188" t="str">
        <f>A39</f>
        <v>GIRONE 3</v>
      </c>
      <c r="C41" s="282" t="s">
        <v>132</v>
      </c>
      <c r="D41" s="283"/>
      <c r="E41" s="283"/>
      <c r="F41" s="283"/>
      <c r="G41" s="283"/>
      <c r="H41" s="283"/>
      <c r="I41" s="283"/>
      <c r="J41" s="284"/>
      <c r="K41" s="285" t="s">
        <v>133</v>
      </c>
      <c r="L41" s="286"/>
      <c r="M41" s="152"/>
      <c r="N41" s="152"/>
      <c r="O41" s="152"/>
      <c r="P41" s="181">
        <f aca="true" t="shared" si="32" ref="P41:P46">Q41+R41/100</f>
        <v>1.03</v>
      </c>
      <c r="Q41" s="178">
        <v>1</v>
      </c>
      <c r="R41" s="178">
        <v>3</v>
      </c>
      <c r="S41" s="119" t="s">
        <v>59</v>
      </c>
      <c r="T41" s="120" t="str">
        <f aca="true" t="shared" si="33" ref="T41:U46">A49</f>
        <v>Cinà</v>
      </c>
      <c r="U41" s="120" t="str">
        <f t="shared" si="33"/>
        <v>Player 14</v>
      </c>
      <c r="V41" s="178"/>
      <c r="W41" s="178"/>
      <c r="X41" s="122" t="str">
        <f>B62</f>
        <v>Durante</v>
      </c>
      <c r="Y41" s="109"/>
      <c r="Z41" s="129">
        <f>Z31+AA41/100</f>
        <v>3.09</v>
      </c>
      <c r="AA41" s="130">
        <v>9</v>
      </c>
      <c r="AB41" s="131" t="str">
        <f t="shared" si="26"/>
        <v>-</v>
      </c>
      <c r="AC41" s="131" t="str">
        <f t="shared" si="27"/>
        <v>-</v>
      </c>
      <c r="AD41" s="131" t="str">
        <f t="shared" si="28"/>
        <v>-</v>
      </c>
      <c r="AE41" s="131" t="str">
        <f t="shared" si="29"/>
        <v>-</v>
      </c>
      <c r="AF41" s="131" t="str">
        <f t="shared" si="30"/>
        <v>-</v>
      </c>
      <c r="AG41" s="132" t="str">
        <f t="shared" si="31"/>
        <v>-</v>
      </c>
    </row>
    <row r="42" spans="1:33" ht="13.5" thickBot="1">
      <c r="A42" s="187"/>
      <c r="B42" s="232" t="s">
        <v>112</v>
      </c>
      <c r="C42" s="239" t="s">
        <v>1</v>
      </c>
      <c r="D42" s="240" t="s">
        <v>2</v>
      </c>
      <c r="E42" s="240" t="s">
        <v>3</v>
      </c>
      <c r="F42" s="241" t="s">
        <v>4</v>
      </c>
      <c r="G42" s="241" t="s">
        <v>5</v>
      </c>
      <c r="H42" s="241" t="s">
        <v>6</v>
      </c>
      <c r="I42" s="240" t="s">
        <v>7</v>
      </c>
      <c r="J42" s="242" t="s">
        <v>8</v>
      </c>
      <c r="K42" s="230" t="s">
        <v>134</v>
      </c>
      <c r="L42" s="231" t="s">
        <v>112</v>
      </c>
      <c r="N42" s="109"/>
      <c r="O42" s="109"/>
      <c r="P42" s="182">
        <f t="shared" si="32"/>
        <v>1.04</v>
      </c>
      <c r="Q42" s="178">
        <v>1</v>
      </c>
      <c r="R42" s="178">
        <v>4</v>
      </c>
      <c r="S42" s="127" t="s">
        <v>59</v>
      </c>
      <c r="T42" s="175" t="str">
        <f t="shared" si="33"/>
        <v>Player 19</v>
      </c>
      <c r="U42" s="175" t="str">
        <f t="shared" si="33"/>
        <v>Player 30</v>
      </c>
      <c r="V42" s="179"/>
      <c r="W42" s="179"/>
      <c r="X42" s="134" t="str">
        <f>B65</f>
        <v>Player 29</v>
      </c>
      <c r="Y42" s="109"/>
      <c r="Z42" s="129">
        <f>Z31+AA42/100</f>
        <v>3.1</v>
      </c>
      <c r="AA42" s="130">
        <v>10</v>
      </c>
      <c r="AB42" s="131" t="str">
        <f t="shared" si="26"/>
        <v>-</v>
      </c>
      <c r="AC42" s="131" t="str">
        <f t="shared" si="27"/>
        <v>-</v>
      </c>
      <c r="AD42" s="131" t="str">
        <f t="shared" si="28"/>
        <v>-</v>
      </c>
      <c r="AE42" s="131" t="str">
        <f t="shared" si="29"/>
        <v>-</v>
      </c>
      <c r="AF42" s="131" t="str">
        <f t="shared" si="30"/>
        <v>-</v>
      </c>
      <c r="AG42" s="132" t="str">
        <f t="shared" si="31"/>
        <v>-</v>
      </c>
    </row>
    <row r="43" spans="1:33" ht="13.5" thickBot="1">
      <c r="A43" s="195">
        <f>C43*1000+J43*50+H43+0.9</f>
        <v>3000.9</v>
      </c>
      <c r="B43" s="196" t="str">
        <f>Player!B3</f>
        <v>Cinà</v>
      </c>
      <c r="C43" s="235">
        <f>3*E43+F43</f>
        <v>3</v>
      </c>
      <c r="D43" s="236">
        <f>SUM(E43:G43)</f>
        <v>3</v>
      </c>
      <c r="E43" s="236">
        <f>SUM(F49+F51+F53)</f>
        <v>0</v>
      </c>
      <c r="F43" s="237">
        <f>SUM(G49+G51+G53)</f>
        <v>3</v>
      </c>
      <c r="G43" s="237">
        <f>SUM(H49+H51+H53)</f>
        <v>0</v>
      </c>
      <c r="H43" s="237">
        <f>SUM(D49+D51+D53)</f>
        <v>0</v>
      </c>
      <c r="I43" s="236">
        <f>SUM(E49+E51+E53)</f>
        <v>0</v>
      </c>
      <c r="J43" s="238">
        <f>H43-I43</f>
        <v>0</v>
      </c>
      <c r="K43" s="200" t="s">
        <v>50</v>
      </c>
      <c r="L43" s="201" t="str">
        <f>IF(SUM(A43:A46)=12003,K43,VLOOKUP(LARGE($A$5:$A$8,1),A43:B46,2,FALSE))</f>
        <v>3A</v>
      </c>
      <c r="N43" s="109"/>
      <c r="O43" s="109"/>
      <c r="P43" s="181">
        <f t="shared" si="32"/>
        <v>3.03</v>
      </c>
      <c r="Q43" s="178">
        <v>3</v>
      </c>
      <c r="R43" s="178">
        <v>3</v>
      </c>
      <c r="S43" s="167" t="s">
        <v>59</v>
      </c>
      <c r="T43" s="176" t="str">
        <f t="shared" si="33"/>
        <v>Cinà</v>
      </c>
      <c r="U43" s="176" t="str">
        <f t="shared" si="33"/>
        <v>Player 19</v>
      </c>
      <c r="V43" s="180"/>
      <c r="W43" s="180"/>
      <c r="X43" s="177" t="str">
        <f>B63</f>
        <v>Player 13</v>
      </c>
      <c r="Y43" s="109"/>
      <c r="Z43" s="129">
        <f>Z31+AA43/100</f>
        <v>3.11</v>
      </c>
      <c r="AA43" s="141">
        <v>11</v>
      </c>
      <c r="AB43" s="131" t="str">
        <f t="shared" si="26"/>
        <v>-</v>
      </c>
      <c r="AC43" s="131" t="str">
        <f t="shared" si="27"/>
        <v>-</v>
      </c>
      <c r="AD43" s="131" t="str">
        <f t="shared" si="28"/>
        <v>-</v>
      </c>
      <c r="AE43" s="131" t="str">
        <f t="shared" si="29"/>
        <v>-</v>
      </c>
      <c r="AF43" s="131" t="str">
        <f t="shared" si="30"/>
        <v>-</v>
      </c>
      <c r="AG43" s="132" t="str">
        <f t="shared" si="31"/>
        <v>-</v>
      </c>
    </row>
    <row r="44" spans="1:33" ht="13.5" thickBot="1">
      <c r="A44" s="195">
        <f>C44*1000+J44*50+H44+0.8</f>
        <v>3000.8</v>
      </c>
      <c r="B44" s="202" t="str">
        <f>Player!B14</f>
        <v>Player 14</v>
      </c>
      <c r="C44" s="197">
        <f>3*E44+F44</f>
        <v>3</v>
      </c>
      <c r="D44" s="185">
        <f>SUM(E44:G44)</f>
        <v>3</v>
      </c>
      <c r="E44" s="185">
        <f>SUM(H49+F52+F54)</f>
        <v>0</v>
      </c>
      <c r="F44" s="198">
        <f>SUM(G49+G52+G54)</f>
        <v>3</v>
      </c>
      <c r="G44" s="198">
        <f>SUM(F49+H52+H54)</f>
        <v>0</v>
      </c>
      <c r="H44" s="198">
        <f>SUM(E49+D52+D54)</f>
        <v>0</v>
      </c>
      <c r="I44" s="198">
        <f>SUM(D49+E52+E54)</f>
        <v>0</v>
      </c>
      <c r="J44" s="199">
        <f>H44-I44</f>
        <v>0</v>
      </c>
      <c r="K44" s="200" t="s">
        <v>51</v>
      </c>
      <c r="L44" s="201" t="str">
        <f>IF(SUM(A43:A46)=12003,K44,VLOOKUP(LARGE($A$5:$A$8,2),A43:B46,2,FALSE))</f>
        <v>3B</v>
      </c>
      <c r="N44" s="109"/>
      <c r="O44" s="109"/>
      <c r="P44" s="182">
        <f t="shared" si="32"/>
        <v>3.04</v>
      </c>
      <c r="Q44" s="178">
        <v>3</v>
      </c>
      <c r="R44" s="178">
        <v>4</v>
      </c>
      <c r="S44" s="127" t="s">
        <v>59</v>
      </c>
      <c r="T44" s="175" t="str">
        <f t="shared" si="33"/>
        <v>Player 14</v>
      </c>
      <c r="U44" s="175" t="str">
        <f t="shared" si="33"/>
        <v>Player 30</v>
      </c>
      <c r="V44" s="179"/>
      <c r="W44" s="179"/>
      <c r="X44" s="134" t="str">
        <f>B64</f>
        <v>Player 20</v>
      </c>
      <c r="Y44" s="109"/>
      <c r="Z44" s="142">
        <f>Z31+AA44/100</f>
        <v>3.12</v>
      </c>
      <c r="AA44" s="143">
        <v>12</v>
      </c>
      <c r="AB44" s="127" t="str">
        <f t="shared" si="26"/>
        <v>-</v>
      </c>
      <c r="AC44" s="127" t="str">
        <f t="shared" si="27"/>
        <v>-</v>
      </c>
      <c r="AD44" s="127" t="str">
        <f t="shared" si="28"/>
        <v>-</v>
      </c>
      <c r="AE44" s="127" t="str">
        <f t="shared" si="29"/>
        <v>-</v>
      </c>
      <c r="AF44" s="127" t="str">
        <f t="shared" si="30"/>
        <v>-</v>
      </c>
      <c r="AG44" s="144" t="str">
        <f t="shared" si="31"/>
        <v>-</v>
      </c>
    </row>
    <row r="45" spans="1:30" ht="13.5" thickBot="1">
      <c r="A45" s="195">
        <f>C45*1000+J45*50+H45+0.7</f>
        <v>3000.7</v>
      </c>
      <c r="B45" s="202" t="str">
        <f>Player!B19</f>
        <v>Player 19</v>
      </c>
      <c r="C45" s="197">
        <f>3*E45+F45</f>
        <v>3</v>
      </c>
      <c r="D45" s="185">
        <f>SUM(E45:G45)</f>
        <v>3</v>
      </c>
      <c r="E45" s="185">
        <f>SUM(F50+H51+H54)</f>
        <v>0</v>
      </c>
      <c r="F45" s="198">
        <f>SUM(G50+G51+G54)</f>
        <v>3</v>
      </c>
      <c r="G45" s="198">
        <f>SUM(H50+F51+F54)</f>
        <v>0</v>
      </c>
      <c r="H45" s="198">
        <f>SUM(D50+E51+E54)</f>
        <v>0</v>
      </c>
      <c r="I45" s="198">
        <f>SUM(E50+D51+D54)</f>
        <v>0</v>
      </c>
      <c r="J45" s="199">
        <f>H45-I45</f>
        <v>0</v>
      </c>
      <c r="K45" s="200" t="s">
        <v>52</v>
      </c>
      <c r="L45" s="201" t="str">
        <f>IF(SUM(A43:A46)=12003,K45,VLOOKUP(LARGE($A$5:$A$8,3),A43:B46,2,FALSE))</f>
        <v>3C</v>
      </c>
      <c r="N45" s="109"/>
      <c r="O45" s="109"/>
      <c r="P45" s="181">
        <f t="shared" si="32"/>
        <v>5.03</v>
      </c>
      <c r="Q45" s="178">
        <v>5</v>
      </c>
      <c r="R45" s="178">
        <v>3</v>
      </c>
      <c r="S45" s="167" t="s">
        <v>59</v>
      </c>
      <c r="T45" s="176" t="str">
        <f t="shared" si="33"/>
        <v>Cinà</v>
      </c>
      <c r="U45" s="176" t="str">
        <f t="shared" si="33"/>
        <v>Player 30</v>
      </c>
      <c r="V45" s="180"/>
      <c r="W45" s="180"/>
      <c r="X45" s="177" t="str">
        <f>B65</f>
        <v>Player 29</v>
      </c>
      <c r="Y45" s="109"/>
      <c r="Z45" s="145"/>
      <c r="AC45" s="109"/>
      <c r="AD45" s="109"/>
    </row>
    <row r="46" spans="1:33" s="105" customFormat="1" ht="13.5" thickBot="1">
      <c r="A46" s="195">
        <f>C46*1000+J46*50+H46+0.6</f>
        <v>3000.6</v>
      </c>
      <c r="B46" s="203" t="str">
        <f>Player!B30</f>
        <v>Player 30</v>
      </c>
      <c r="C46" s="204">
        <f>3*E46+F46</f>
        <v>3</v>
      </c>
      <c r="D46" s="205">
        <f>SUM(E46:G46)</f>
        <v>3</v>
      </c>
      <c r="E46" s="205">
        <f>SUM(H50+H52+H53)</f>
        <v>0</v>
      </c>
      <c r="F46" s="205">
        <f>SUM(G50+G52+G53)</f>
        <v>3</v>
      </c>
      <c r="G46" s="206">
        <f>SUM(F50+F52+F53)</f>
        <v>0</v>
      </c>
      <c r="H46" s="206">
        <f>SUM(E50+E52+E53)</f>
        <v>0</v>
      </c>
      <c r="I46" s="206">
        <f>SUM(D50+D52+D53)</f>
        <v>0</v>
      </c>
      <c r="J46" s="207">
        <f>H46-I46</f>
        <v>0</v>
      </c>
      <c r="K46" s="208" t="s">
        <v>86</v>
      </c>
      <c r="L46" s="209" t="str">
        <f>IF(SUM(A43:A46)=12003,K46,VLOOKUP(LARGE($A$5:$A$8,4),A43:B46,2,FALSE))</f>
        <v>3D</v>
      </c>
      <c r="M46" s="109"/>
      <c r="N46" s="109"/>
      <c r="O46" s="109"/>
      <c r="P46" s="182">
        <f t="shared" si="32"/>
        <v>5.04</v>
      </c>
      <c r="Q46" s="178">
        <v>5</v>
      </c>
      <c r="R46" s="178">
        <v>4</v>
      </c>
      <c r="S46" s="127" t="s">
        <v>59</v>
      </c>
      <c r="T46" s="175" t="str">
        <f t="shared" si="33"/>
        <v>Player 14</v>
      </c>
      <c r="U46" s="175" t="str">
        <f t="shared" si="33"/>
        <v>Player 19</v>
      </c>
      <c r="V46" s="179"/>
      <c r="W46" s="179"/>
      <c r="X46" s="134" t="str">
        <f>B64</f>
        <v>Player 20</v>
      </c>
      <c r="Z46" s="108">
        <v>4</v>
      </c>
      <c r="AA46" s="277" t="s">
        <v>117</v>
      </c>
      <c r="AB46" s="278"/>
      <c r="AC46" s="278"/>
      <c r="AD46" s="278"/>
      <c r="AE46" s="278"/>
      <c r="AF46" s="278"/>
      <c r="AG46" s="279"/>
    </row>
    <row r="47" spans="1:33" ht="13.5" thickBot="1">
      <c r="A47" s="210"/>
      <c r="B47" s="211"/>
      <c r="C47" s="212"/>
      <c r="D47" s="212"/>
      <c r="E47" s="212"/>
      <c r="F47" s="213"/>
      <c r="G47" s="213"/>
      <c r="H47" s="214"/>
      <c r="I47" s="212"/>
      <c r="J47" s="212"/>
      <c r="K47" s="215"/>
      <c r="L47" s="216"/>
      <c r="N47" s="109"/>
      <c r="O47" s="109"/>
      <c r="Q47" s="137"/>
      <c r="R47" s="138"/>
      <c r="S47" s="138"/>
      <c r="T47" s="139"/>
      <c r="U47" s="139"/>
      <c r="V47" s="140"/>
      <c r="W47" s="140"/>
      <c r="X47" s="139"/>
      <c r="Y47" s="109"/>
      <c r="Z47" s="148" t="s">
        <v>127</v>
      </c>
      <c r="AA47" s="116" t="s">
        <v>118</v>
      </c>
      <c r="AB47" s="116" t="s">
        <v>123</v>
      </c>
      <c r="AC47" s="117" t="s">
        <v>124</v>
      </c>
      <c r="AD47" s="117" t="s">
        <v>125</v>
      </c>
      <c r="AE47" s="118" t="s">
        <v>126</v>
      </c>
      <c r="AF47" s="118"/>
      <c r="AG47" s="116" t="s">
        <v>42</v>
      </c>
    </row>
    <row r="48" spans="1:33" s="152" customFormat="1" ht="12.75">
      <c r="A48" s="217"/>
      <c r="B48" s="217"/>
      <c r="C48" s="233" t="s">
        <v>41</v>
      </c>
      <c r="D48" s="287" t="s">
        <v>11</v>
      </c>
      <c r="E48" s="287"/>
      <c r="F48" s="218"/>
      <c r="G48" s="219"/>
      <c r="H48" s="218"/>
      <c r="I48" s="287" t="s">
        <v>42</v>
      </c>
      <c r="J48" s="288"/>
      <c r="K48" s="220"/>
      <c r="L48" s="221"/>
      <c r="M48" s="109"/>
      <c r="N48" s="109"/>
      <c r="O48" s="109"/>
      <c r="P48" s="110"/>
      <c r="Q48" s="110"/>
      <c r="R48" s="138"/>
      <c r="S48" s="138"/>
      <c r="T48" s="139"/>
      <c r="U48" s="139"/>
      <c r="V48" s="140"/>
      <c r="W48" s="140"/>
      <c r="X48" s="139"/>
      <c r="Z48" s="123">
        <f>Z46+AA48/100</f>
        <v>4.01</v>
      </c>
      <c r="AA48" s="124">
        <v>1</v>
      </c>
      <c r="AB48" s="125" t="str">
        <f aca="true" t="shared" si="34" ref="AB48:AB59">_xlfn.IFERROR(VLOOKUP(Z48,$P:$X,4,FALSE),"-")</f>
        <v>B</v>
      </c>
      <c r="AC48" s="125" t="str">
        <f aca="true" t="shared" si="35" ref="AC48:AC59">_xlfn.IFERROR(VLOOKUP(Z48,$P:$X,5,FALSE),"-")</f>
        <v>Player 15</v>
      </c>
      <c r="AD48" s="119" t="str">
        <f aca="true" t="shared" si="36" ref="AD48:AD59">_xlfn.IFERROR(VLOOKUP(Z48,$P:$X,6,FALSE),"-")</f>
        <v>Player 31</v>
      </c>
      <c r="AE48" s="119">
        <f aca="true" t="shared" si="37" ref="AE48:AE59">_xlfn.IFERROR(VLOOKUP(Z48,$P:$X,7,FALSE),"-")</f>
        <v>0</v>
      </c>
      <c r="AF48" s="119">
        <f aca="true" t="shared" si="38" ref="AF48:AF59">_xlfn.IFERROR(VLOOKUP(Z48,$P:$X,8,FALSE),"-")</f>
        <v>0</v>
      </c>
      <c r="AG48" s="126" t="str">
        <f aca="true" t="shared" si="39" ref="AG48:AG59">_xlfn.IFERROR(VLOOKUP(Z48,$P:$X,9,FALSE),"-")</f>
        <v>Player 17</v>
      </c>
    </row>
    <row r="49" spans="1:33" ht="12.75">
      <c r="A49" s="222" t="str">
        <f>B43</f>
        <v>Cinà</v>
      </c>
      <c r="B49" s="222" t="str">
        <f>B44</f>
        <v>Player 14</v>
      </c>
      <c r="C49" s="234">
        <v>1</v>
      </c>
      <c r="D49" s="223">
        <f>V41</f>
        <v>0</v>
      </c>
      <c r="E49" s="223">
        <f>W41</f>
        <v>0</v>
      </c>
      <c r="F49" s="224">
        <f aca="true" t="shared" si="40" ref="F49:F54">IF(D49&gt;E49,1,0)</f>
        <v>0</v>
      </c>
      <c r="G49" s="224">
        <f aca="true" t="shared" si="41" ref="G49:G54">IF(D49=E49,1,0)</f>
        <v>1</v>
      </c>
      <c r="H49" s="224">
        <f aca="true" t="shared" si="42" ref="H49:H54">IF(D49&lt;E49,1,0)</f>
        <v>0</v>
      </c>
      <c r="I49" s="280" t="str">
        <f aca="true" t="shared" si="43" ref="I49:I54">X41</f>
        <v>Durante</v>
      </c>
      <c r="J49" s="281"/>
      <c r="K49" s="225"/>
      <c r="L49" s="221"/>
      <c r="N49" s="109"/>
      <c r="O49" s="109"/>
      <c r="R49" s="138"/>
      <c r="S49" s="138"/>
      <c r="T49" s="139"/>
      <c r="U49" s="139"/>
      <c r="V49" s="140"/>
      <c r="W49" s="140"/>
      <c r="X49" s="139"/>
      <c r="Y49" s="109"/>
      <c r="Z49" s="129">
        <f>Z46+AA49/100</f>
        <v>4.02</v>
      </c>
      <c r="AA49" s="130">
        <v>2</v>
      </c>
      <c r="AB49" s="131" t="str">
        <f t="shared" si="34"/>
        <v>B</v>
      </c>
      <c r="AC49" s="131" t="str">
        <f t="shared" si="35"/>
        <v>Manzella</v>
      </c>
      <c r="AD49" s="131" t="str">
        <f t="shared" si="36"/>
        <v>Player 18</v>
      </c>
      <c r="AE49" s="131">
        <f t="shared" si="37"/>
        <v>0</v>
      </c>
      <c r="AF49" s="131">
        <f t="shared" si="38"/>
        <v>0</v>
      </c>
      <c r="AG49" s="132" t="str">
        <f t="shared" si="39"/>
        <v>Player 16</v>
      </c>
    </row>
    <row r="50" spans="1:33" ht="12.75">
      <c r="A50" s="222" t="str">
        <f>B45</f>
        <v>Player 19</v>
      </c>
      <c r="B50" s="222" t="str">
        <f>B46</f>
        <v>Player 30</v>
      </c>
      <c r="C50" s="234">
        <v>2</v>
      </c>
      <c r="D50" s="197">
        <f>V42</f>
        <v>0</v>
      </c>
      <c r="E50" s="197">
        <f>W42</f>
        <v>0</v>
      </c>
      <c r="F50" s="224">
        <f t="shared" si="40"/>
        <v>0</v>
      </c>
      <c r="G50" s="224">
        <f t="shared" si="41"/>
        <v>1</v>
      </c>
      <c r="H50" s="224">
        <f t="shared" si="42"/>
        <v>0</v>
      </c>
      <c r="I50" s="280" t="str">
        <f t="shared" si="43"/>
        <v>Player 29</v>
      </c>
      <c r="J50" s="281"/>
      <c r="K50" s="225"/>
      <c r="L50" s="226"/>
      <c r="N50" s="109"/>
      <c r="O50" s="109"/>
      <c r="R50" s="138"/>
      <c r="S50" s="138"/>
      <c r="T50" s="139"/>
      <c r="U50" s="139"/>
      <c r="V50" s="140"/>
      <c r="W50" s="140"/>
      <c r="X50" s="139"/>
      <c r="Y50" s="109"/>
      <c r="Z50" s="129">
        <f>Z46+AA50/100</f>
        <v>4.03</v>
      </c>
      <c r="AA50" s="130">
        <v>3</v>
      </c>
      <c r="AB50" s="131" t="str">
        <f t="shared" si="34"/>
        <v>D</v>
      </c>
      <c r="AC50" s="131" t="str">
        <f t="shared" si="35"/>
        <v>Player 13</v>
      </c>
      <c r="AD50" s="131" t="str">
        <f t="shared" si="36"/>
        <v>Player 29</v>
      </c>
      <c r="AE50" s="131">
        <f t="shared" si="37"/>
        <v>0</v>
      </c>
      <c r="AF50" s="131">
        <f t="shared" si="38"/>
        <v>0</v>
      </c>
      <c r="AG50" s="132" t="str">
        <f t="shared" si="39"/>
        <v>Player 19</v>
      </c>
    </row>
    <row r="51" spans="1:33" ht="12.75">
      <c r="A51" s="222" t="str">
        <f>B43</f>
        <v>Cinà</v>
      </c>
      <c r="B51" s="222" t="str">
        <f>B45</f>
        <v>Player 19</v>
      </c>
      <c r="C51" s="234">
        <v>1</v>
      </c>
      <c r="D51" s="197">
        <f>V46</f>
        <v>0</v>
      </c>
      <c r="E51" s="197">
        <f>W46</f>
        <v>0</v>
      </c>
      <c r="F51" s="224">
        <f t="shared" si="40"/>
        <v>0</v>
      </c>
      <c r="G51" s="224">
        <f t="shared" si="41"/>
        <v>1</v>
      </c>
      <c r="H51" s="224">
        <f t="shared" si="42"/>
        <v>0</v>
      </c>
      <c r="I51" s="280" t="str">
        <f t="shared" si="43"/>
        <v>Player 13</v>
      </c>
      <c r="J51" s="281"/>
      <c r="K51" s="225"/>
      <c r="L51" s="221"/>
      <c r="N51" s="109"/>
      <c r="O51" s="109"/>
      <c r="R51" s="138"/>
      <c r="S51" s="138"/>
      <c r="T51" s="139"/>
      <c r="U51" s="139"/>
      <c r="V51" s="140"/>
      <c r="W51" s="140"/>
      <c r="X51" s="139"/>
      <c r="Y51" s="109"/>
      <c r="Z51" s="129">
        <f>Z46+AA51/100</f>
        <v>4.04</v>
      </c>
      <c r="AA51" s="130">
        <v>4</v>
      </c>
      <c r="AB51" s="131" t="str">
        <f t="shared" si="34"/>
        <v>D</v>
      </c>
      <c r="AC51" s="131" t="str">
        <f t="shared" si="35"/>
        <v>Durante</v>
      </c>
      <c r="AD51" s="131" t="str">
        <f t="shared" si="36"/>
        <v>Player 20</v>
      </c>
      <c r="AE51" s="131">
        <f t="shared" si="37"/>
        <v>0</v>
      </c>
      <c r="AF51" s="131">
        <f t="shared" si="38"/>
        <v>0</v>
      </c>
      <c r="AG51" s="132" t="str">
        <f t="shared" si="39"/>
        <v>Player 14</v>
      </c>
    </row>
    <row r="52" spans="1:33" ht="12.75">
      <c r="A52" s="222" t="str">
        <f>B44</f>
        <v>Player 14</v>
      </c>
      <c r="B52" s="222" t="str">
        <f>B46</f>
        <v>Player 30</v>
      </c>
      <c r="C52" s="234">
        <v>2</v>
      </c>
      <c r="D52" s="223">
        <f>V47</f>
        <v>0</v>
      </c>
      <c r="E52" s="223">
        <f>W47</f>
        <v>0</v>
      </c>
      <c r="F52" s="224">
        <f t="shared" si="40"/>
        <v>0</v>
      </c>
      <c r="G52" s="224">
        <f t="shared" si="41"/>
        <v>1</v>
      </c>
      <c r="H52" s="224">
        <f t="shared" si="42"/>
        <v>0</v>
      </c>
      <c r="I52" s="280" t="str">
        <f t="shared" si="43"/>
        <v>Player 20</v>
      </c>
      <c r="J52" s="281"/>
      <c r="K52" s="225"/>
      <c r="L52" s="221"/>
      <c r="N52" s="109"/>
      <c r="O52" s="109"/>
      <c r="R52" s="138"/>
      <c r="S52" s="138"/>
      <c r="T52" s="139"/>
      <c r="U52" s="139"/>
      <c r="V52" s="140"/>
      <c r="W52" s="140"/>
      <c r="X52" s="139"/>
      <c r="Y52" s="109"/>
      <c r="Z52" s="129">
        <f>Z46+AA52/100</f>
        <v>4.05</v>
      </c>
      <c r="AA52" s="130">
        <v>5</v>
      </c>
      <c r="AB52" s="131" t="str">
        <f t="shared" si="34"/>
        <v>F</v>
      </c>
      <c r="AC52" s="131" t="str">
        <f t="shared" si="35"/>
        <v>Player 11</v>
      </c>
      <c r="AD52" s="131" t="str">
        <f t="shared" si="36"/>
        <v>Player 27</v>
      </c>
      <c r="AE52" s="131">
        <f t="shared" si="37"/>
        <v>0</v>
      </c>
      <c r="AF52" s="131">
        <f t="shared" si="38"/>
        <v>0</v>
      </c>
      <c r="AG52" s="132" t="str">
        <f t="shared" si="39"/>
        <v>Player 21</v>
      </c>
    </row>
    <row r="53" spans="1:33" ht="12.75">
      <c r="A53" s="222" t="str">
        <f>B43</f>
        <v>Cinà</v>
      </c>
      <c r="B53" s="222" t="str">
        <f>B46</f>
        <v>Player 30</v>
      </c>
      <c r="C53" s="234">
        <v>1</v>
      </c>
      <c r="D53" s="223">
        <f>V51</f>
        <v>0</v>
      </c>
      <c r="E53" s="223">
        <f>W51</f>
        <v>0</v>
      </c>
      <c r="F53" s="224">
        <f t="shared" si="40"/>
        <v>0</v>
      </c>
      <c r="G53" s="224">
        <f t="shared" si="41"/>
        <v>1</v>
      </c>
      <c r="H53" s="224">
        <f t="shared" si="42"/>
        <v>0</v>
      </c>
      <c r="I53" s="280" t="str">
        <f t="shared" si="43"/>
        <v>Player 29</v>
      </c>
      <c r="J53" s="281"/>
      <c r="K53" s="225"/>
      <c r="L53" s="221"/>
      <c r="N53" s="109"/>
      <c r="O53" s="109"/>
      <c r="R53" s="138"/>
      <c r="S53" s="138"/>
      <c r="T53" s="139"/>
      <c r="U53" s="139"/>
      <c r="V53" s="140"/>
      <c r="W53" s="140"/>
      <c r="X53" s="139"/>
      <c r="Y53" s="109"/>
      <c r="Z53" s="129">
        <f>Z46+AA53/100</f>
        <v>4.06</v>
      </c>
      <c r="AA53" s="130">
        <v>6</v>
      </c>
      <c r="AB53" s="131" t="str">
        <f t="shared" si="34"/>
        <v>F</v>
      </c>
      <c r="AC53" s="131" t="str">
        <f t="shared" si="35"/>
        <v>Gagliano</v>
      </c>
      <c r="AD53" s="131" t="str">
        <f t="shared" si="36"/>
        <v>Player 22</v>
      </c>
      <c r="AE53" s="131">
        <f t="shared" si="37"/>
        <v>0</v>
      </c>
      <c r="AF53" s="131">
        <f t="shared" si="38"/>
        <v>0</v>
      </c>
      <c r="AG53" s="132" t="str">
        <f t="shared" si="39"/>
        <v>Player 12</v>
      </c>
    </row>
    <row r="54" spans="1:33" s="152" customFormat="1" ht="12.75">
      <c r="A54" s="222" t="str">
        <f>B44</f>
        <v>Player 14</v>
      </c>
      <c r="B54" s="222" t="str">
        <f>B45</f>
        <v>Player 19</v>
      </c>
      <c r="C54" s="234">
        <v>2</v>
      </c>
      <c r="D54" s="223">
        <f>V52</f>
        <v>0</v>
      </c>
      <c r="E54" s="223">
        <f>W52</f>
        <v>0</v>
      </c>
      <c r="F54" s="224">
        <f t="shared" si="40"/>
        <v>0</v>
      </c>
      <c r="G54" s="224">
        <f t="shared" si="41"/>
        <v>1</v>
      </c>
      <c r="H54" s="224">
        <f t="shared" si="42"/>
        <v>0</v>
      </c>
      <c r="I54" s="280" t="str">
        <f t="shared" si="43"/>
        <v>Player 20</v>
      </c>
      <c r="J54" s="281"/>
      <c r="K54" s="225"/>
      <c r="L54" s="221"/>
      <c r="M54" s="109"/>
      <c r="N54" s="109"/>
      <c r="O54" s="109"/>
      <c r="P54" s="110"/>
      <c r="Q54" s="106"/>
      <c r="R54" s="138"/>
      <c r="S54" s="138"/>
      <c r="T54" s="139"/>
      <c r="U54" s="139"/>
      <c r="V54" s="140"/>
      <c r="W54" s="140"/>
      <c r="X54" s="139"/>
      <c r="Z54" s="129">
        <f>Z46+AA54/100</f>
        <v>4.07</v>
      </c>
      <c r="AA54" s="141">
        <v>7</v>
      </c>
      <c r="AB54" s="131" t="str">
        <f t="shared" si="34"/>
        <v>H</v>
      </c>
      <c r="AC54" s="131" t="str">
        <f t="shared" si="35"/>
        <v>Player 9</v>
      </c>
      <c r="AD54" s="131" t="str">
        <f t="shared" si="36"/>
        <v>Player 25</v>
      </c>
      <c r="AE54" s="131">
        <f t="shared" si="37"/>
        <v>0</v>
      </c>
      <c r="AF54" s="131">
        <f t="shared" si="38"/>
        <v>0</v>
      </c>
      <c r="AG54" s="132" t="str">
        <f t="shared" si="39"/>
        <v>Player 23</v>
      </c>
    </row>
    <row r="55" spans="1:33" ht="13.5" thickBot="1">
      <c r="A55" s="227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9"/>
      <c r="N55" s="109"/>
      <c r="O55" s="109"/>
      <c r="R55" s="138"/>
      <c r="S55" s="138"/>
      <c r="T55" s="139"/>
      <c r="U55" s="139"/>
      <c r="V55" s="147"/>
      <c r="W55" s="140"/>
      <c r="X55" s="139"/>
      <c r="Y55" s="109"/>
      <c r="Z55" s="129">
        <f>Z46+AA55/100</f>
        <v>4.08</v>
      </c>
      <c r="AA55" s="130">
        <v>8</v>
      </c>
      <c r="AB55" s="131" t="str">
        <f t="shared" si="34"/>
        <v>H</v>
      </c>
      <c r="AC55" s="131" t="str">
        <f t="shared" si="35"/>
        <v>Player 8</v>
      </c>
      <c r="AD55" s="131" t="str">
        <f t="shared" si="36"/>
        <v>Player 24</v>
      </c>
      <c r="AE55" s="131">
        <f t="shared" si="37"/>
        <v>0</v>
      </c>
      <c r="AF55" s="131">
        <f t="shared" si="38"/>
        <v>0</v>
      </c>
      <c r="AG55" s="132" t="str">
        <f t="shared" si="39"/>
        <v>Player 10</v>
      </c>
    </row>
    <row r="56" spans="14:33" ht="12.75">
      <c r="N56" s="109"/>
      <c r="O56" s="109"/>
      <c r="Q56" s="149"/>
      <c r="R56" s="138"/>
      <c r="S56" s="138"/>
      <c r="T56" s="150"/>
      <c r="U56" s="150"/>
      <c r="V56" s="151"/>
      <c r="W56" s="151"/>
      <c r="X56" s="150"/>
      <c r="Y56" s="109"/>
      <c r="Z56" s="129">
        <f>Z46+AA56/100</f>
        <v>4.09</v>
      </c>
      <c r="AA56" s="130">
        <v>9</v>
      </c>
      <c r="AB56" s="131" t="str">
        <f t="shared" si="34"/>
        <v>-</v>
      </c>
      <c r="AC56" s="131" t="str">
        <f t="shared" si="35"/>
        <v>-</v>
      </c>
      <c r="AD56" s="131" t="str">
        <f t="shared" si="36"/>
        <v>-</v>
      </c>
      <c r="AE56" s="131" t="str">
        <f t="shared" si="37"/>
        <v>-</v>
      </c>
      <c r="AF56" s="131" t="str">
        <f t="shared" si="38"/>
        <v>-</v>
      </c>
      <c r="AG56" s="132" t="str">
        <f t="shared" si="39"/>
        <v>-</v>
      </c>
    </row>
    <row r="57" spans="14:33" ht="13.5" thickBot="1">
      <c r="N57" s="109"/>
      <c r="O57" s="109"/>
      <c r="R57" s="153"/>
      <c r="S57" s="153"/>
      <c r="T57" s="153"/>
      <c r="U57" s="153"/>
      <c r="V57" s="153"/>
      <c r="W57" s="153"/>
      <c r="X57" s="153"/>
      <c r="Y57" s="109"/>
      <c r="Z57" s="129">
        <f>Z46+AA57/100</f>
        <v>4.1</v>
      </c>
      <c r="AA57" s="130">
        <v>10</v>
      </c>
      <c r="AB57" s="131" t="str">
        <f t="shared" si="34"/>
        <v>-</v>
      </c>
      <c r="AC57" s="131" t="str">
        <f t="shared" si="35"/>
        <v>-</v>
      </c>
      <c r="AD57" s="131" t="str">
        <f t="shared" si="36"/>
        <v>-</v>
      </c>
      <c r="AE57" s="131" t="str">
        <f t="shared" si="37"/>
        <v>-</v>
      </c>
      <c r="AF57" s="131" t="str">
        <f t="shared" si="38"/>
        <v>-</v>
      </c>
      <c r="AG57" s="132" t="str">
        <f t="shared" si="39"/>
        <v>-</v>
      </c>
    </row>
    <row r="58" spans="1:33" ht="13.5" thickBot="1">
      <c r="A58" s="102" t="s">
        <v>14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4"/>
      <c r="M58" s="105"/>
      <c r="N58" s="105"/>
      <c r="O58" s="105"/>
      <c r="P58" s="107"/>
      <c r="Q58" s="107"/>
      <c r="R58" s="271" t="s">
        <v>60</v>
      </c>
      <c r="S58" s="272"/>
      <c r="T58" s="272"/>
      <c r="U58" s="272"/>
      <c r="V58" s="272"/>
      <c r="W58" s="272"/>
      <c r="X58" s="273"/>
      <c r="Y58" s="109"/>
      <c r="Z58" s="129">
        <f>Z46+AA58/100</f>
        <v>4.11</v>
      </c>
      <c r="AA58" s="141">
        <v>11</v>
      </c>
      <c r="AB58" s="131" t="str">
        <f t="shared" si="34"/>
        <v>-</v>
      </c>
      <c r="AC58" s="131" t="str">
        <f t="shared" si="35"/>
        <v>-</v>
      </c>
      <c r="AD58" s="131" t="str">
        <f t="shared" si="36"/>
        <v>-</v>
      </c>
      <c r="AE58" s="131" t="str">
        <f t="shared" si="37"/>
        <v>-</v>
      </c>
      <c r="AF58" s="131" t="str">
        <f t="shared" si="38"/>
        <v>-</v>
      </c>
      <c r="AG58" s="132" t="str">
        <f t="shared" si="39"/>
        <v>-</v>
      </c>
    </row>
    <row r="59" spans="1:33" ht="13.5" thickBot="1">
      <c r="A59" s="186"/>
      <c r="B59" s="189"/>
      <c r="C59" s="190"/>
      <c r="D59" s="190"/>
      <c r="E59" s="190"/>
      <c r="F59" s="191"/>
      <c r="G59" s="191"/>
      <c r="H59" s="192"/>
      <c r="I59" s="190"/>
      <c r="J59" s="190"/>
      <c r="K59" s="193"/>
      <c r="L59" s="194"/>
      <c r="N59" s="109"/>
      <c r="O59" s="109"/>
      <c r="P59" s="111" t="s">
        <v>127</v>
      </c>
      <c r="Q59" s="111" t="s">
        <v>116</v>
      </c>
      <c r="R59" s="112" t="s">
        <v>41</v>
      </c>
      <c r="S59" s="112" t="s">
        <v>56</v>
      </c>
      <c r="T59" s="113"/>
      <c r="U59" s="113"/>
      <c r="V59" s="114"/>
      <c r="W59" s="114"/>
      <c r="X59" s="112" t="s">
        <v>42</v>
      </c>
      <c r="Y59" s="109"/>
      <c r="Z59" s="142">
        <f>Z46+AA59/100</f>
        <v>4.12</v>
      </c>
      <c r="AA59" s="143">
        <v>12</v>
      </c>
      <c r="AB59" s="127" t="str">
        <f t="shared" si="34"/>
        <v>-</v>
      </c>
      <c r="AC59" s="127" t="str">
        <f t="shared" si="35"/>
        <v>-</v>
      </c>
      <c r="AD59" s="127" t="str">
        <f t="shared" si="36"/>
        <v>-</v>
      </c>
      <c r="AE59" s="127" t="str">
        <f t="shared" si="37"/>
        <v>-</v>
      </c>
      <c r="AF59" s="127" t="str">
        <f t="shared" si="38"/>
        <v>-</v>
      </c>
      <c r="AG59" s="144" t="str">
        <f t="shared" si="39"/>
        <v>-</v>
      </c>
    </row>
    <row r="60" spans="1:30" ht="13.5" thickBot="1">
      <c r="A60" s="187"/>
      <c r="B60" s="188" t="str">
        <f>A58</f>
        <v>GIRONE 4</v>
      </c>
      <c r="C60" s="282" t="s">
        <v>132</v>
      </c>
      <c r="D60" s="283"/>
      <c r="E60" s="283"/>
      <c r="F60" s="283"/>
      <c r="G60" s="283"/>
      <c r="H60" s="283"/>
      <c r="I60" s="283"/>
      <c r="J60" s="284"/>
      <c r="K60" s="285" t="s">
        <v>133</v>
      </c>
      <c r="L60" s="286"/>
      <c r="M60" s="152"/>
      <c r="N60" s="152"/>
      <c r="O60" s="152"/>
      <c r="P60" s="181">
        <f aca="true" t="shared" si="44" ref="P60:P65">Q60+R60/100</f>
        <v>2.04</v>
      </c>
      <c r="Q60" s="178">
        <v>2</v>
      </c>
      <c r="R60" s="178">
        <v>4</v>
      </c>
      <c r="S60" s="119" t="s">
        <v>62</v>
      </c>
      <c r="T60" s="120" t="str">
        <f aca="true" t="shared" si="45" ref="T60:U65">A68</f>
        <v>Durante</v>
      </c>
      <c r="U60" s="120" t="str">
        <f t="shared" si="45"/>
        <v>Player 13</v>
      </c>
      <c r="V60" s="178"/>
      <c r="W60" s="178"/>
      <c r="X60" s="122" t="str">
        <f>B43</f>
        <v>Cinà</v>
      </c>
      <c r="Y60" s="109"/>
      <c r="Z60" s="145"/>
      <c r="AC60" s="109"/>
      <c r="AD60" s="109"/>
    </row>
    <row r="61" spans="1:33" s="105" customFormat="1" ht="13.5" thickBot="1">
      <c r="A61" s="187"/>
      <c r="B61" s="232" t="s">
        <v>112</v>
      </c>
      <c r="C61" s="239" t="s">
        <v>1</v>
      </c>
      <c r="D61" s="240" t="s">
        <v>2</v>
      </c>
      <c r="E61" s="240" t="s">
        <v>3</v>
      </c>
      <c r="F61" s="241" t="s">
        <v>4</v>
      </c>
      <c r="G61" s="241" t="s">
        <v>5</v>
      </c>
      <c r="H61" s="241" t="s">
        <v>6</v>
      </c>
      <c r="I61" s="240" t="s">
        <v>7</v>
      </c>
      <c r="J61" s="242" t="s">
        <v>8</v>
      </c>
      <c r="K61" s="230" t="s">
        <v>134</v>
      </c>
      <c r="L61" s="231" t="s">
        <v>112</v>
      </c>
      <c r="M61" s="109"/>
      <c r="N61" s="109"/>
      <c r="O61" s="109"/>
      <c r="P61" s="182">
        <f t="shared" si="44"/>
        <v>2.03</v>
      </c>
      <c r="Q61" s="178">
        <v>2</v>
      </c>
      <c r="R61" s="178">
        <v>3</v>
      </c>
      <c r="S61" s="127" t="s">
        <v>62</v>
      </c>
      <c r="T61" s="175" t="str">
        <f t="shared" si="45"/>
        <v>Player 20</v>
      </c>
      <c r="U61" s="175" t="str">
        <f t="shared" si="45"/>
        <v>Player 29</v>
      </c>
      <c r="V61" s="179"/>
      <c r="W61" s="179"/>
      <c r="X61" s="134" t="str">
        <f>B46</f>
        <v>Player 30</v>
      </c>
      <c r="Z61" s="108">
        <v>5</v>
      </c>
      <c r="AA61" s="277" t="s">
        <v>117</v>
      </c>
      <c r="AB61" s="278"/>
      <c r="AC61" s="278"/>
      <c r="AD61" s="278"/>
      <c r="AE61" s="278"/>
      <c r="AF61" s="278"/>
      <c r="AG61" s="279"/>
    </row>
    <row r="62" spans="1:33" ht="13.5" thickBot="1">
      <c r="A62" s="195">
        <f>C62*1000+J62*50+H62+0.9</f>
        <v>3000.9</v>
      </c>
      <c r="B62" s="196" t="str">
        <f>Player!B4</f>
        <v>Durante</v>
      </c>
      <c r="C62" s="197">
        <f>3*E62+F62</f>
        <v>3</v>
      </c>
      <c r="D62" s="185">
        <f>SUM(E62:G62)</f>
        <v>3</v>
      </c>
      <c r="E62" s="185">
        <f>SUM(F68+F70+F72)</f>
        <v>0</v>
      </c>
      <c r="F62" s="198">
        <f>SUM(G68+G70+G72)</f>
        <v>3</v>
      </c>
      <c r="G62" s="198">
        <f>SUM(H68+H70+H72)</f>
        <v>0</v>
      </c>
      <c r="H62" s="198">
        <f>SUM(D68+D70+D72)</f>
        <v>0</v>
      </c>
      <c r="I62" s="185">
        <f>SUM(E68+E70+E72)</f>
        <v>0</v>
      </c>
      <c r="J62" s="199">
        <f>H62-I62</f>
        <v>0</v>
      </c>
      <c r="K62" s="200" t="s">
        <v>53</v>
      </c>
      <c r="L62" s="201" t="str">
        <f>IF(SUM(A62:A65)=12003,K62,VLOOKUP(LARGE($A$5:$A$8,1),A62:B65,2,FALSE))</f>
        <v>4A</v>
      </c>
      <c r="N62" s="109"/>
      <c r="O62" s="109"/>
      <c r="P62" s="181">
        <f t="shared" si="44"/>
        <v>4.04</v>
      </c>
      <c r="Q62" s="178">
        <v>4</v>
      </c>
      <c r="R62" s="178">
        <v>4</v>
      </c>
      <c r="S62" s="167" t="s">
        <v>62</v>
      </c>
      <c r="T62" s="176" t="str">
        <f t="shared" si="45"/>
        <v>Durante</v>
      </c>
      <c r="U62" s="176" t="str">
        <f t="shared" si="45"/>
        <v>Player 20</v>
      </c>
      <c r="V62" s="180"/>
      <c r="W62" s="180"/>
      <c r="X62" s="177" t="str">
        <f>B44</f>
        <v>Player 14</v>
      </c>
      <c r="Y62" s="109"/>
      <c r="Z62" s="148" t="s">
        <v>127</v>
      </c>
      <c r="AA62" s="116" t="s">
        <v>118</v>
      </c>
      <c r="AB62" s="116" t="s">
        <v>123</v>
      </c>
      <c r="AC62" s="117" t="s">
        <v>124</v>
      </c>
      <c r="AD62" s="117" t="s">
        <v>125</v>
      </c>
      <c r="AE62" s="118" t="s">
        <v>126</v>
      </c>
      <c r="AF62" s="118"/>
      <c r="AG62" s="116" t="s">
        <v>42</v>
      </c>
    </row>
    <row r="63" spans="1:33" s="152" customFormat="1" ht="13.5" thickBot="1">
      <c r="A63" s="195">
        <f>C63*1000+J63*50+H63+0.8</f>
        <v>3000.8</v>
      </c>
      <c r="B63" s="202" t="str">
        <f>Player!B13</f>
        <v>Player 13</v>
      </c>
      <c r="C63" s="197">
        <f>3*E63+F63</f>
        <v>3</v>
      </c>
      <c r="D63" s="185">
        <f>SUM(E63:G63)</f>
        <v>3</v>
      </c>
      <c r="E63" s="185">
        <f>SUM(H68+F71+F73)</f>
        <v>0</v>
      </c>
      <c r="F63" s="198">
        <f>SUM(G68+G71+G73)</f>
        <v>3</v>
      </c>
      <c r="G63" s="198">
        <f>SUM(F68+H71+H73)</f>
        <v>0</v>
      </c>
      <c r="H63" s="198">
        <f>SUM(E68+D71+D73)</f>
        <v>0</v>
      </c>
      <c r="I63" s="198">
        <f>SUM(D68+E71+E73)</f>
        <v>0</v>
      </c>
      <c r="J63" s="199">
        <f>H63-I63</f>
        <v>0</v>
      </c>
      <c r="K63" s="200" t="s">
        <v>54</v>
      </c>
      <c r="L63" s="201" t="str">
        <f>IF(SUM(A62:A65)=12003,K63,VLOOKUP(LARGE($A$5:$A$8,2),A62:B65,2,FALSE))</f>
        <v>4B</v>
      </c>
      <c r="M63" s="109"/>
      <c r="N63" s="109"/>
      <c r="O63" s="109"/>
      <c r="P63" s="182">
        <f t="shared" si="44"/>
        <v>4.03</v>
      </c>
      <c r="Q63" s="178">
        <v>4</v>
      </c>
      <c r="R63" s="178">
        <v>3</v>
      </c>
      <c r="S63" s="127" t="s">
        <v>62</v>
      </c>
      <c r="T63" s="175" t="str">
        <f t="shared" si="45"/>
        <v>Player 13</v>
      </c>
      <c r="U63" s="175" t="str">
        <f t="shared" si="45"/>
        <v>Player 29</v>
      </c>
      <c r="V63" s="179"/>
      <c r="W63" s="179"/>
      <c r="X63" s="134" t="str">
        <f>B45</f>
        <v>Player 19</v>
      </c>
      <c r="Z63" s="123">
        <f>Z61+AA63/100</f>
        <v>5.01</v>
      </c>
      <c r="AA63" s="124">
        <v>1</v>
      </c>
      <c r="AB63" s="125" t="str">
        <f aca="true" t="shared" si="46" ref="AB63:AB74">_xlfn.IFERROR(VLOOKUP(Z63,$P:$X,4,FALSE),"-")</f>
        <v>A</v>
      </c>
      <c r="AC63" s="125" t="str">
        <f aca="true" t="shared" si="47" ref="AC63:AC74">_xlfn.IFERROR(VLOOKUP(Z63,$P:$X,5,FALSE),"-")</f>
        <v>Currò M.</v>
      </c>
      <c r="AD63" s="119" t="str">
        <f aca="true" t="shared" si="48" ref="AD63:AD74">_xlfn.IFERROR(VLOOKUP(Z63,$P:$X,6,FALSE),"-")</f>
        <v>Player 32</v>
      </c>
      <c r="AE63" s="119">
        <f aca="true" t="shared" si="49" ref="AE63:AE74">_xlfn.IFERROR(VLOOKUP(Z63,$P:$X,7,FALSE),"-")</f>
        <v>0</v>
      </c>
      <c r="AF63" s="119">
        <f aca="true" t="shared" si="50" ref="AF63:AF74">_xlfn.IFERROR(VLOOKUP(Z63,$P:$X,8,FALSE),"-")</f>
        <v>0</v>
      </c>
      <c r="AG63" s="126" t="str">
        <f aca="true" t="shared" si="51" ref="AG63:AG74">_xlfn.IFERROR(VLOOKUP(Z63,$P:$X,9,FALSE),"-")</f>
        <v>Player 31</v>
      </c>
    </row>
    <row r="64" spans="1:33" ht="13.5" thickBot="1">
      <c r="A64" s="195">
        <f>C64*1000+J64*50+H64+0.7</f>
        <v>3000.7</v>
      </c>
      <c r="B64" s="202" t="str">
        <f>Player!B20</f>
        <v>Player 20</v>
      </c>
      <c r="C64" s="197">
        <f>3*E64+F64</f>
        <v>3</v>
      </c>
      <c r="D64" s="185">
        <f>SUM(E64:G64)</f>
        <v>3</v>
      </c>
      <c r="E64" s="185">
        <f>SUM(F69+H70+H73)</f>
        <v>0</v>
      </c>
      <c r="F64" s="198">
        <f>SUM(G69+G70+G73)</f>
        <v>3</v>
      </c>
      <c r="G64" s="198">
        <f>SUM(H69+F70+F73)</f>
        <v>0</v>
      </c>
      <c r="H64" s="198">
        <f>SUM(D69+E70+E73)</f>
        <v>0</v>
      </c>
      <c r="I64" s="198">
        <f>SUM(E69+D70+D73)</f>
        <v>0</v>
      </c>
      <c r="J64" s="199">
        <f>H64-I64</f>
        <v>0</v>
      </c>
      <c r="K64" s="200" t="s">
        <v>55</v>
      </c>
      <c r="L64" s="201" t="str">
        <f>IF(SUM(A62:A65)=12003,K64,VLOOKUP(LARGE($A$5:$A$8,3),A62:B65,2,FALSE))</f>
        <v>4C</v>
      </c>
      <c r="N64" s="109"/>
      <c r="O64" s="109"/>
      <c r="P64" s="181">
        <f t="shared" si="44"/>
        <v>6.04</v>
      </c>
      <c r="Q64" s="178">
        <v>6</v>
      </c>
      <c r="R64" s="178">
        <v>4</v>
      </c>
      <c r="S64" s="167" t="s">
        <v>62</v>
      </c>
      <c r="T64" s="176" t="str">
        <f t="shared" si="45"/>
        <v>Durante</v>
      </c>
      <c r="U64" s="176" t="str">
        <f t="shared" si="45"/>
        <v>Player 29</v>
      </c>
      <c r="V64" s="180"/>
      <c r="W64" s="180"/>
      <c r="X64" s="177" t="str">
        <f>B46</f>
        <v>Player 30</v>
      </c>
      <c r="Y64" s="109"/>
      <c r="Z64" s="129">
        <f>Z61+AA64/100</f>
        <v>5.02</v>
      </c>
      <c r="AA64" s="130">
        <v>2</v>
      </c>
      <c r="AB64" s="131" t="str">
        <f t="shared" si="46"/>
        <v>A</v>
      </c>
      <c r="AC64" s="131" t="str">
        <f t="shared" si="47"/>
        <v>Player 16</v>
      </c>
      <c r="AD64" s="131" t="str">
        <f t="shared" si="48"/>
        <v>Player 17</v>
      </c>
      <c r="AE64" s="131">
        <f t="shared" si="49"/>
        <v>0</v>
      </c>
      <c r="AF64" s="131">
        <f t="shared" si="50"/>
        <v>0</v>
      </c>
      <c r="AG64" s="132" t="str">
        <f t="shared" si="51"/>
        <v>Player 18</v>
      </c>
    </row>
    <row r="65" spans="1:33" ht="13.5" thickBot="1">
      <c r="A65" s="195">
        <f>C65*1000+J65*50+H65+0.6</f>
        <v>3000.6</v>
      </c>
      <c r="B65" s="203" t="str">
        <f>Player!B29</f>
        <v>Player 29</v>
      </c>
      <c r="C65" s="204">
        <f>3*E65+F65</f>
        <v>3</v>
      </c>
      <c r="D65" s="205">
        <f>SUM(E65:G65)</f>
        <v>3</v>
      </c>
      <c r="E65" s="205">
        <f>SUM(H69+H71+H72)</f>
        <v>0</v>
      </c>
      <c r="F65" s="205">
        <f>SUM(G69+G71+G72)</f>
        <v>3</v>
      </c>
      <c r="G65" s="206">
        <f>SUM(F69+F71+F72)</f>
        <v>0</v>
      </c>
      <c r="H65" s="206">
        <f>SUM(E69+E71+E72)</f>
        <v>0</v>
      </c>
      <c r="I65" s="206">
        <f>SUM(D69+D71+D72)</f>
        <v>0</v>
      </c>
      <c r="J65" s="207">
        <f>H65-I65</f>
        <v>0</v>
      </c>
      <c r="K65" s="208" t="s">
        <v>79</v>
      </c>
      <c r="L65" s="209" t="str">
        <f>IF(SUM(A62:A65)=12003,K65,VLOOKUP(LARGE($A$5:$A$8,4),A62:B65,2,FALSE))</f>
        <v>4D</v>
      </c>
      <c r="N65" s="109"/>
      <c r="O65" s="109"/>
      <c r="P65" s="182">
        <f t="shared" si="44"/>
        <v>6.03</v>
      </c>
      <c r="Q65" s="178">
        <v>6</v>
      </c>
      <c r="R65" s="178">
        <v>3</v>
      </c>
      <c r="S65" s="127" t="s">
        <v>62</v>
      </c>
      <c r="T65" s="175" t="str">
        <f t="shared" si="45"/>
        <v>Player 13</v>
      </c>
      <c r="U65" s="175" t="str">
        <f t="shared" si="45"/>
        <v>Player 20</v>
      </c>
      <c r="V65" s="179"/>
      <c r="W65" s="179"/>
      <c r="X65" s="134" t="str">
        <f>B45</f>
        <v>Player 19</v>
      </c>
      <c r="Y65" s="109"/>
      <c r="Z65" s="129">
        <f>Z61+AA65/100</f>
        <v>5.03</v>
      </c>
      <c r="AA65" s="130">
        <v>3</v>
      </c>
      <c r="AB65" s="131" t="str">
        <f t="shared" si="46"/>
        <v>C</v>
      </c>
      <c r="AC65" s="131" t="str">
        <f t="shared" si="47"/>
        <v>Cinà</v>
      </c>
      <c r="AD65" s="131" t="str">
        <f t="shared" si="48"/>
        <v>Player 30</v>
      </c>
      <c r="AE65" s="131">
        <f t="shared" si="49"/>
        <v>0</v>
      </c>
      <c r="AF65" s="131">
        <f t="shared" si="50"/>
        <v>0</v>
      </c>
      <c r="AG65" s="132" t="str">
        <f t="shared" si="51"/>
        <v>Player 29</v>
      </c>
    </row>
    <row r="66" spans="1:33" ht="12.75">
      <c r="A66" s="210"/>
      <c r="B66" s="211"/>
      <c r="C66" s="212"/>
      <c r="D66" s="212"/>
      <c r="E66" s="212"/>
      <c r="F66" s="213"/>
      <c r="G66" s="213"/>
      <c r="H66" s="214"/>
      <c r="I66" s="212"/>
      <c r="J66" s="212"/>
      <c r="K66" s="215"/>
      <c r="L66" s="216"/>
      <c r="M66" s="152"/>
      <c r="N66" s="152"/>
      <c r="O66" s="152"/>
      <c r="P66" s="149"/>
      <c r="R66" s="138"/>
      <c r="S66" s="138"/>
      <c r="T66" s="154"/>
      <c r="U66" s="154"/>
      <c r="V66" s="140"/>
      <c r="W66" s="140"/>
      <c r="X66" s="140"/>
      <c r="Y66" s="109"/>
      <c r="Z66" s="129">
        <f>Z61+AA66/100</f>
        <v>5.04</v>
      </c>
      <c r="AA66" s="130">
        <v>4</v>
      </c>
      <c r="AB66" s="131" t="str">
        <f t="shared" si="46"/>
        <v>C</v>
      </c>
      <c r="AC66" s="131" t="str">
        <f t="shared" si="47"/>
        <v>Player 14</v>
      </c>
      <c r="AD66" s="131" t="str">
        <f t="shared" si="48"/>
        <v>Player 19</v>
      </c>
      <c r="AE66" s="131">
        <f t="shared" si="49"/>
        <v>0</v>
      </c>
      <c r="AF66" s="131">
        <f t="shared" si="50"/>
        <v>0</v>
      </c>
      <c r="AG66" s="132" t="str">
        <f t="shared" si="51"/>
        <v>Player 20</v>
      </c>
    </row>
    <row r="67" spans="1:33" ht="12.75">
      <c r="A67" s="217"/>
      <c r="B67" s="217"/>
      <c r="C67" s="233" t="s">
        <v>41</v>
      </c>
      <c r="D67" s="287" t="s">
        <v>11</v>
      </c>
      <c r="E67" s="287"/>
      <c r="F67" s="218"/>
      <c r="G67" s="219"/>
      <c r="H67" s="218"/>
      <c r="I67" s="287" t="s">
        <v>42</v>
      </c>
      <c r="J67" s="288"/>
      <c r="K67" s="220"/>
      <c r="L67" s="221"/>
      <c r="N67" s="109"/>
      <c r="O67" s="109"/>
      <c r="R67" s="150"/>
      <c r="S67" s="150"/>
      <c r="T67" s="155"/>
      <c r="U67" s="155"/>
      <c r="V67" s="150"/>
      <c r="W67" s="150"/>
      <c r="X67" s="150"/>
      <c r="Y67" s="109"/>
      <c r="Z67" s="129">
        <f>Z61+AA67/100</f>
        <v>5.05</v>
      </c>
      <c r="AA67" s="130">
        <v>5</v>
      </c>
      <c r="AB67" s="131" t="str">
        <f t="shared" si="46"/>
        <v>E</v>
      </c>
      <c r="AC67" s="131" t="str">
        <f t="shared" si="47"/>
        <v>Fontana</v>
      </c>
      <c r="AD67" s="131" t="str">
        <f t="shared" si="48"/>
        <v>Player 28</v>
      </c>
      <c r="AE67" s="131">
        <f t="shared" si="49"/>
        <v>0</v>
      </c>
      <c r="AF67" s="131">
        <f t="shared" si="50"/>
        <v>0</v>
      </c>
      <c r="AG67" s="132" t="str">
        <f t="shared" si="51"/>
        <v>Player 27</v>
      </c>
    </row>
    <row r="68" spans="1:33" ht="12.75">
      <c r="A68" s="222" t="str">
        <f>B62</f>
        <v>Durante</v>
      </c>
      <c r="B68" s="222" t="str">
        <f>B63</f>
        <v>Player 13</v>
      </c>
      <c r="C68" s="234">
        <v>1</v>
      </c>
      <c r="D68" s="223">
        <f>V60</f>
        <v>0</v>
      </c>
      <c r="E68" s="223">
        <f>W60</f>
        <v>0</v>
      </c>
      <c r="F68" s="224">
        <f aca="true" t="shared" si="52" ref="F68:F73">IF(D68&gt;E68,1,0)</f>
        <v>0</v>
      </c>
      <c r="G68" s="224">
        <f aca="true" t="shared" si="53" ref="G68:G73">IF(D68=E68,1,0)</f>
        <v>1</v>
      </c>
      <c r="H68" s="224">
        <f aca="true" t="shared" si="54" ref="H68:H73">IF(D68&lt;E68,1,0)</f>
        <v>0</v>
      </c>
      <c r="I68" s="280" t="str">
        <f aca="true" t="shared" si="55" ref="I68:I73">X60</f>
        <v>Cinà</v>
      </c>
      <c r="J68" s="281"/>
      <c r="K68" s="225"/>
      <c r="L68" s="221"/>
      <c r="N68" s="109"/>
      <c r="O68" s="109"/>
      <c r="R68" s="153"/>
      <c r="S68" s="153"/>
      <c r="T68" s="153"/>
      <c r="U68" s="153"/>
      <c r="V68" s="153"/>
      <c r="W68" s="153"/>
      <c r="X68" s="153"/>
      <c r="Y68" s="109"/>
      <c r="Z68" s="129">
        <f>Z61+AA68/100</f>
        <v>5.06</v>
      </c>
      <c r="AA68" s="130">
        <v>6</v>
      </c>
      <c r="AB68" s="131" t="str">
        <f t="shared" si="46"/>
        <v>E</v>
      </c>
      <c r="AC68" s="131" t="str">
        <f t="shared" si="47"/>
        <v>Player 12</v>
      </c>
      <c r="AD68" s="131" t="str">
        <f t="shared" si="48"/>
        <v>Player 21</v>
      </c>
      <c r="AE68" s="131">
        <f t="shared" si="49"/>
        <v>0</v>
      </c>
      <c r="AF68" s="131">
        <f t="shared" si="50"/>
        <v>0</v>
      </c>
      <c r="AG68" s="132" t="str">
        <f t="shared" si="51"/>
        <v>Player 22</v>
      </c>
    </row>
    <row r="69" spans="1:33" s="152" customFormat="1" ht="12.75">
      <c r="A69" s="222" t="str">
        <f>B64</f>
        <v>Player 20</v>
      </c>
      <c r="B69" s="222" t="str">
        <f>B65</f>
        <v>Player 29</v>
      </c>
      <c r="C69" s="234">
        <v>2</v>
      </c>
      <c r="D69" s="197">
        <f>V61</f>
        <v>0</v>
      </c>
      <c r="E69" s="197">
        <f>W61</f>
        <v>0</v>
      </c>
      <c r="F69" s="224">
        <f t="shared" si="52"/>
        <v>0</v>
      </c>
      <c r="G69" s="224">
        <f t="shared" si="53"/>
        <v>1</v>
      </c>
      <c r="H69" s="224">
        <f t="shared" si="54"/>
        <v>0</v>
      </c>
      <c r="I69" s="280" t="str">
        <f t="shared" si="55"/>
        <v>Player 30</v>
      </c>
      <c r="J69" s="281"/>
      <c r="K69" s="225"/>
      <c r="L69" s="226"/>
      <c r="M69" s="109"/>
      <c r="N69" s="109"/>
      <c r="O69" s="109"/>
      <c r="P69" s="110"/>
      <c r="Q69" s="149"/>
      <c r="R69" s="156"/>
      <c r="S69" s="156"/>
      <c r="T69" s="157"/>
      <c r="U69" s="157"/>
      <c r="V69" s="140"/>
      <c r="W69" s="140"/>
      <c r="X69" s="156"/>
      <c r="Z69" s="129">
        <f>Z61+AA69/100</f>
        <v>5.07</v>
      </c>
      <c r="AA69" s="141">
        <v>7</v>
      </c>
      <c r="AB69" s="131" t="str">
        <f t="shared" si="46"/>
        <v>G</v>
      </c>
      <c r="AC69" s="131" t="str">
        <f t="shared" si="47"/>
        <v>Player 7</v>
      </c>
      <c r="AD69" s="131" t="str">
        <f t="shared" si="48"/>
        <v>Player 26</v>
      </c>
      <c r="AE69" s="131">
        <f t="shared" si="49"/>
        <v>0</v>
      </c>
      <c r="AF69" s="131">
        <f t="shared" si="50"/>
        <v>0</v>
      </c>
      <c r="AG69" s="132" t="str">
        <f t="shared" si="51"/>
        <v>Player 25</v>
      </c>
    </row>
    <row r="70" spans="1:33" s="152" customFormat="1" ht="12.75">
      <c r="A70" s="222" t="str">
        <f>B62</f>
        <v>Durante</v>
      </c>
      <c r="B70" s="222" t="str">
        <f>B64</f>
        <v>Player 20</v>
      </c>
      <c r="C70" s="234">
        <v>1</v>
      </c>
      <c r="D70" s="197">
        <f>V65</f>
        <v>0</v>
      </c>
      <c r="E70" s="197">
        <f>W65</f>
        <v>0</v>
      </c>
      <c r="F70" s="224">
        <f t="shared" si="52"/>
        <v>0</v>
      </c>
      <c r="G70" s="224">
        <f t="shared" si="53"/>
        <v>1</v>
      </c>
      <c r="H70" s="224">
        <f t="shared" si="54"/>
        <v>0</v>
      </c>
      <c r="I70" s="280" t="str">
        <f t="shared" si="55"/>
        <v>Player 14</v>
      </c>
      <c r="J70" s="281"/>
      <c r="K70" s="225"/>
      <c r="L70" s="221"/>
      <c r="M70" s="109"/>
      <c r="N70" s="109"/>
      <c r="O70" s="109"/>
      <c r="P70" s="110"/>
      <c r="Q70" s="149"/>
      <c r="R70" s="138"/>
      <c r="S70" s="138"/>
      <c r="T70" s="154"/>
      <c r="U70" s="154"/>
      <c r="V70" s="140"/>
      <c r="W70" s="140"/>
      <c r="X70" s="140"/>
      <c r="Z70" s="129">
        <f>Z61+AA70/100</f>
        <v>5.08</v>
      </c>
      <c r="AA70" s="130">
        <v>8</v>
      </c>
      <c r="AB70" s="131" t="str">
        <f t="shared" si="46"/>
        <v>G</v>
      </c>
      <c r="AC70" s="131" t="str">
        <f t="shared" si="47"/>
        <v>Player 10</v>
      </c>
      <c r="AD70" s="131" t="str">
        <f t="shared" si="48"/>
        <v>Player 23</v>
      </c>
      <c r="AE70" s="131">
        <f t="shared" si="49"/>
        <v>0</v>
      </c>
      <c r="AF70" s="131">
        <f t="shared" si="50"/>
        <v>0</v>
      </c>
      <c r="AG70" s="132" t="str">
        <f t="shared" si="51"/>
        <v>Player 24</v>
      </c>
    </row>
    <row r="71" spans="1:33" s="152" customFormat="1" ht="12.75">
      <c r="A71" s="222" t="str">
        <f>B63</f>
        <v>Player 13</v>
      </c>
      <c r="B71" s="222" t="str">
        <f>B65</f>
        <v>Player 29</v>
      </c>
      <c r="C71" s="234">
        <v>2</v>
      </c>
      <c r="D71" s="223">
        <f>V66</f>
        <v>0</v>
      </c>
      <c r="E71" s="223">
        <f>W66</f>
        <v>0</v>
      </c>
      <c r="F71" s="224">
        <f t="shared" si="52"/>
        <v>0</v>
      </c>
      <c r="G71" s="224">
        <f t="shared" si="53"/>
        <v>1</v>
      </c>
      <c r="H71" s="224">
        <f t="shared" si="54"/>
        <v>0</v>
      </c>
      <c r="I71" s="280" t="str">
        <f t="shared" si="55"/>
        <v>Player 19</v>
      </c>
      <c r="J71" s="281"/>
      <c r="K71" s="225"/>
      <c r="L71" s="221"/>
      <c r="M71" s="109"/>
      <c r="N71" s="109"/>
      <c r="O71" s="109"/>
      <c r="P71" s="110"/>
      <c r="Q71" s="149"/>
      <c r="R71" s="138"/>
      <c r="S71" s="138"/>
      <c r="T71" s="154"/>
      <c r="U71" s="154"/>
      <c r="V71" s="140"/>
      <c r="W71" s="140"/>
      <c r="X71" s="140"/>
      <c r="Z71" s="129">
        <f>Z61+AA71/100</f>
        <v>5.09</v>
      </c>
      <c r="AA71" s="130">
        <v>9</v>
      </c>
      <c r="AB71" s="131" t="str">
        <f t="shared" si="46"/>
        <v>-</v>
      </c>
      <c r="AC71" s="131" t="str">
        <f t="shared" si="47"/>
        <v>-</v>
      </c>
      <c r="AD71" s="131" t="str">
        <f t="shared" si="48"/>
        <v>-</v>
      </c>
      <c r="AE71" s="131" t="str">
        <f t="shared" si="49"/>
        <v>-</v>
      </c>
      <c r="AF71" s="131" t="str">
        <f t="shared" si="50"/>
        <v>-</v>
      </c>
      <c r="AG71" s="132" t="str">
        <f t="shared" si="51"/>
        <v>-</v>
      </c>
    </row>
    <row r="72" spans="1:33" s="152" customFormat="1" ht="12.75">
      <c r="A72" s="222" t="str">
        <f>B62</f>
        <v>Durante</v>
      </c>
      <c r="B72" s="222" t="str">
        <f>B65</f>
        <v>Player 29</v>
      </c>
      <c r="C72" s="234">
        <v>1</v>
      </c>
      <c r="D72" s="223">
        <f>V70</f>
        <v>0</v>
      </c>
      <c r="E72" s="223">
        <f>W70</f>
        <v>0</v>
      </c>
      <c r="F72" s="224">
        <f t="shared" si="52"/>
        <v>0</v>
      </c>
      <c r="G72" s="224">
        <f t="shared" si="53"/>
        <v>1</v>
      </c>
      <c r="H72" s="224">
        <f t="shared" si="54"/>
        <v>0</v>
      </c>
      <c r="I72" s="280" t="str">
        <f t="shared" si="55"/>
        <v>Player 30</v>
      </c>
      <c r="J72" s="281"/>
      <c r="K72" s="225"/>
      <c r="L72" s="221"/>
      <c r="M72" s="109"/>
      <c r="N72" s="109"/>
      <c r="O72" s="109"/>
      <c r="P72" s="110"/>
      <c r="Q72" s="149"/>
      <c r="R72" s="138"/>
      <c r="S72" s="138"/>
      <c r="T72" s="150"/>
      <c r="U72" s="150"/>
      <c r="V72" s="151"/>
      <c r="W72" s="151"/>
      <c r="X72" s="150"/>
      <c r="Z72" s="129">
        <f>Z61+AA72/100</f>
        <v>5.1</v>
      </c>
      <c r="AA72" s="130">
        <v>10</v>
      </c>
      <c r="AB72" s="131" t="str">
        <f t="shared" si="46"/>
        <v>-</v>
      </c>
      <c r="AC72" s="131" t="str">
        <f t="shared" si="47"/>
        <v>-</v>
      </c>
      <c r="AD72" s="131" t="str">
        <f t="shared" si="48"/>
        <v>-</v>
      </c>
      <c r="AE72" s="131" t="str">
        <f t="shared" si="49"/>
        <v>-</v>
      </c>
      <c r="AF72" s="131" t="str">
        <f t="shared" si="50"/>
        <v>-</v>
      </c>
      <c r="AG72" s="132" t="str">
        <f t="shared" si="51"/>
        <v>-</v>
      </c>
    </row>
    <row r="73" spans="1:33" s="152" customFormat="1" ht="12.75">
      <c r="A73" s="222" t="str">
        <f>B63</f>
        <v>Player 13</v>
      </c>
      <c r="B73" s="222" t="str">
        <f>B64</f>
        <v>Player 20</v>
      </c>
      <c r="C73" s="234">
        <v>2</v>
      </c>
      <c r="D73" s="223">
        <f>V71</f>
        <v>0</v>
      </c>
      <c r="E73" s="223">
        <f>W71</f>
        <v>0</v>
      </c>
      <c r="F73" s="224">
        <f t="shared" si="52"/>
        <v>0</v>
      </c>
      <c r="G73" s="224">
        <f t="shared" si="53"/>
        <v>1</v>
      </c>
      <c r="H73" s="224">
        <f t="shared" si="54"/>
        <v>0</v>
      </c>
      <c r="I73" s="280" t="str">
        <f t="shared" si="55"/>
        <v>Player 19</v>
      </c>
      <c r="J73" s="281"/>
      <c r="K73" s="225"/>
      <c r="L73" s="221"/>
      <c r="M73" s="109"/>
      <c r="N73" s="109"/>
      <c r="O73" s="109"/>
      <c r="P73" s="110"/>
      <c r="Q73" s="149"/>
      <c r="R73" s="138"/>
      <c r="S73" s="138"/>
      <c r="T73" s="150"/>
      <c r="U73" s="150"/>
      <c r="V73" s="151"/>
      <c r="W73" s="151"/>
      <c r="X73" s="150"/>
      <c r="Z73" s="129">
        <f>Z61+AA73/100</f>
        <v>5.11</v>
      </c>
      <c r="AA73" s="141">
        <v>11</v>
      </c>
      <c r="AB73" s="131" t="str">
        <f t="shared" si="46"/>
        <v>-</v>
      </c>
      <c r="AC73" s="131" t="str">
        <f t="shared" si="47"/>
        <v>-</v>
      </c>
      <c r="AD73" s="131" t="str">
        <f t="shared" si="48"/>
        <v>-</v>
      </c>
      <c r="AE73" s="131" t="str">
        <f t="shared" si="49"/>
        <v>-</v>
      </c>
      <c r="AF73" s="131" t="str">
        <f t="shared" si="50"/>
        <v>-</v>
      </c>
      <c r="AG73" s="132" t="str">
        <f t="shared" si="51"/>
        <v>-</v>
      </c>
    </row>
    <row r="74" spans="1:33" ht="13.5" thickBot="1">
      <c r="A74" s="227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9"/>
      <c r="N74" s="109"/>
      <c r="O74" s="109"/>
      <c r="R74" s="138"/>
      <c r="S74" s="138"/>
      <c r="T74" s="150"/>
      <c r="U74" s="150"/>
      <c r="V74" s="151"/>
      <c r="W74" s="151"/>
      <c r="X74" s="150"/>
      <c r="Y74" s="109"/>
      <c r="Z74" s="142">
        <f>Z61+AA74/100</f>
        <v>5.12</v>
      </c>
      <c r="AA74" s="143">
        <v>12</v>
      </c>
      <c r="AB74" s="127" t="str">
        <f t="shared" si="46"/>
        <v>-</v>
      </c>
      <c r="AC74" s="127" t="str">
        <f t="shared" si="47"/>
        <v>-</v>
      </c>
      <c r="AD74" s="127" t="str">
        <f t="shared" si="48"/>
        <v>-</v>
      </c>
      <c r="AE74" s="127" t="str">
        <f t="shared" si="49"/>
        <v>-</v>
      </c>
      <c r="AF74" s="127" t="str">
        <f t="shared" si="50"/>
        <v>-</v>
      </c>
      <c r="AG74" s="144" t="str">
        <f t="shared" si="51"/>
        <v>-</v>
      </c>
    </row>
    <row r="75" spans="14:30" ht="12.75">
      <c r="N75" s="109"/>
      <c r="O75" s="109"/>
      <c r="R75" s="138"/>
      <c r="S75" s="138"/>
      <c r="T75" s="150"/>
      <c r="U75" s="150"/>
      <c r="V75" s="151"/>
      <c r="W75" s="151"/>
      <c r="X75" s="150"/>
      <c r="Y75" s="109"/>
      <c r="Z75" s="145"/>
      <c r="AC75" s="109"/>
      <c r="AD75" s="109"/>
    </row>
    <row r="76" spans="14:30" ht="13.5" thickBot="1">
      <c r="N76" s="109"/>
      <c r="O76" s="109"/>
      <c r="R76" s="138"/>
      <c r="S76" s="138"/>
      <c r="T76" s="150"/>
      <c r="U76" s="150"/>
      <c r="V76" s="151"/>
      <c r="W76" s="151"/>
      <c r="X76" s="150"/>
      <c r="Y76" s="109"/>
      <c r="Z76" s="145"/>
      <c r="AC76" s="109"/>
      <c r="AD76" s="109"/>
    </row>
    <row r="77" spans="1:33" ht="13.5" thickBot="1">
      <c r="A77" s="102" t="s">
        <v>15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4"/>
      <c r="M77" s="105"/>
      <c r="N77" s="105"/>
      <c r="O77" s="105"/>
      <c r="P77" s="107"/>
      <c r="Q77" s="107"/>
      <c r="R77" s="271" t="s">
        <v>60</v>
      </c>
      <c r="S77" s="272"/>
      <c r="T77" s="272"/>
      <c r="U77" s="272"/>
      <c r="V77" s="272"/>
      <c r="W77" s="272"/>
      <c r="X77" s="273"/>
      <c r="Y77" s="109"/>
      <c r="Z77" s="108">
        <v>6</v>
      </c>
      <c r="AA77" s="277" t="s">
        <v>117</v>
      </c>
      <c r="AB77" s="278"/>
      <c r="AC77" s="278"/>
      <c r="AD77" s="278"/>
      <c r="AE77" s="278"/>
      <c r="AF77" s="278"/>
      <c r="AG77" s="279"/>
    </row>
    <row r="78" spans="1:33" ht="13.5" thickBot="1">
      <c r="A78" s="186"/>
      <c r="B78" s="189"/>
      <c r="C78" s="190"/>
      <c r="D78" s="190"/>
      <c r="E78" s="190"/>
      <c r="F78" s="191"/>
      <c r="G78" s="191"/>
      <c r="H78" s="192"/>
      <c r="I78" s="190"/>
      <c r="J78" s="190"/>
      <c r="K78" s="193"/>
      <c r="L78" s="194"/>
      <c r="N78" s="109"/>
      <c r="O78" s="109"/>
      <c r="P78" s="111" t="s">
        <v>127</v>
      </c>
      <c r="Q78" s="111" t="s">
        <v>116</v>
      </c>
      <c r="R78" s="112" t="s">
        <v>41</v>
      </c>
      <c r="S78" s="112" t="s">
        <v>56</v>
      </c>
      <c r="T78" s="113"/>
      <c r="U78" s="113"/>
      <c r="V78" s="114"/>
      <c r="W78" s="114"/>
      <c r="X78" s="112" t="s">
        <v>42</v>
      </c>
      <c r="Y78" s="109"/>
      <c r="Z78" s="148" t="s">
        <v>127</v>
      </c>
      <c r="AA78" s="116" t="s">
        <v>118</v>
      </c>
      <c r="AB78" s="116" t="s">
        <v>123</v>
      </c>
      <c r="AC78" s="117" t="s">
        <v>124</v>
      </c>
      <c r="AD78" s="117" t="s">
        <v>125</v>
      </c>
      <c r="AE78" s="118" t="s">
        <v>126</v>
      </c>
      <c r="AF78" s="118"/>
      <c r="AG78" s="116" t="s">
        <v>42</v>
      </c>
    </row>
    <row r="79" spans="1:33" ht="13.5" thickBot="1">
      <c r="A79" s="187"/>
      <c r="B79" s="188" t="str">
        <f>A77</f>
        <v>GIRONE 5</v>
      </c>
      <c r="C79" s="282" t="s">
        <v>132</v>
      </c>
      <c r="D79" s="283"/>
      <c r="E79" s="283"/>
      <c r="F79" s="283"/>
      <c r="G79" s="283"/>
      <c r="H79" s="283"/>
      <c r="I79" s="283"/>
      <c r="J79" s="284"/>
      <c r="K79" s="285" t="s">
        <v>133</v>
      </c>
      <c r="L79" s="286"/>
      <c r="M79" s="152"/>
      <c r="N79" s="152"/>
      <c r="O79" s="152"/>
      <c r="P79" s="181">
        <f aca="true" t="shared" si="56" ref="P79:P84">Q79+R79/100</f>
        <v>1.05</v>
      </c>
      <c r="Q79" s="178">
        <v>1</v>
      </c>
      <c r="R79" s="178">
        <v>5</v>
      </c>
      <c r="S79" s="119" t="s">
        <v>113</v>
      </c>
      <c r="T79" s="120" t="str">
        <f aca="true" t="shared" si="57" ref="T79:U84">A87</f>
        <v>Fontana</v>
      </c>
      <c r="U79" s="120" t="str">
        <f t="shared" si="57"/>
        <v>Player 12</v>
      </c>
      <c r="V79" s="178"/>
      <c r="W79" s="178"/>
      <c r="X79" s="122" t="str">
        <f>B100</f>
        <v>Gagliano</v>
      </c>
      <c r="Y79" s="109"/>
      <c r="Z79" s="123">
        <f>Z77+AA79/100</f>
        <v>6.01</v>
      </c>
      <c r="AA79" s="124">
        <v>1</v>
      </c>
      <c r="AB79" s="125" t="str">
        <f aca="true" t="shared" si="58" ref="AB79:AB90">_xlfn.IFERROR(VLOOKUP(Z79,$P:$X,4,FALSE),"-")</f>
        <v>B</v>
      </c>
      <c r="AC79" s="125" t="str">
        <f aca="true" t="shared" si="59" ref="AC79:AC90">_xlfn.IFERROR(VLOOKUP(Z79,$P:$X,5,FALSE),"-")</f>
        <v>Player 15</v>
      </c>
      <c r="AD79" s="119" t="str">
        <f aca="true" t="shared" si="60" ref="AD79:AD90">_xlfn.IFERROR(VLOOKUP(Z79,$P:$X,6,FALSE),"-")</f>
        <v>Player 18</v>
      </c>
      <c r="AE79" s="119">
        <f aca="true" t="shared" si="61" ref="AE79:AE90">_xlfn.IFERROR(VLOOKUP(Z79,$P:$X,7,FALSE),"-")</f>
        <v>0</v>
      </c>
      <c r="AF79" s="119">
        <f aca="true" t="shared" si="62" ref="AF79:AF90">_xlfn.IFERROR(VLOOKUP(Z79,$P:$X,8,FALSE),"-")</f>
        <v>0</v>
      </c>
      <c r="AG79" s="126" t="str">
        <f aca="true" t="shared" si="63" ref="AG79:AG90">_xlfn.IFERROR(VLOOKUP(Z79,$P:$X,9,FALSE),"-")</f>
        <v>Player 17</v>
      </c>
    </row>
    <row r="80" spans="1:33" s="105" customFormat="1" ht="13.5" thickBot="1">
      <c r="A80" s="187"/>
      <c r="B80" s="232" t="s">
        <v>112</v>
      </c>
      <c r="C80" s="239" t="s">
        <v>1</v>
      </c>
      <c r="D80" s="240" t="s">
        <v>2</v>
      </c>
      <c r="E80" s="240" t="s">
        <v>3</v>
      </c>
      <c r="F80" s="241" t="s">
        <v>4</v>
      </c>
      <c r="G80" s="241" t="s">
        <v>5</v>
      </c>
      <c r="H80" s="241" t="s">
        <v>6</v>
      </c>
      <c r="I80" s="240" t="s">
        <v>7</v>
      </c>
      <c r="J80" s="242" t="s">
        <v>8</v>
      </c>
      <c r="K80" s="230" t="s">
        <v>134</v>
      </c>
      <c r="L80" s="231" t="s">
        <v>112</v>
      </c>
      <c r="M80" s="109"/>
      <c r="N80" s="109"/>
      <c r="O80" s="109"/>
      <c r="P80" s="182">
        <f t="shared" si="56"/>
        <v>1.06</v>
      </c>
      <c r="Q80" s="178">
        <v>1</v>
      </c>
      <c r="R80" s="178">
        <v>6</v>
      </c>
      <c r="S80" s="127" t="s">
        <v>113</v>
      </c>
      <c r="T80" s="175" t="str">
        <f t="shared" si="57"/>
        <v>Player 21</v>
      </c>
      <c r="U80" s="175" t="str">
        <f t="shared" si="57"/>
        <v>Player 28</v>
      </c>
      <c r="V80" s="179"/>
      <c r="W80" s="179"/>
      <c r="X80" s="134" t="str">
        <f>B103</f>
        <v>Player 27</v>
      </c>
      <c r="Z80" s="129">
        <f>Z77+AA80/100</f>
        <v>6.02</v>
      </c>
      <c r="AA80" s="130">
        <v>2</v>
      </c>
      <c r="AB80" s="131" t="str">
        <f t="shared" si="58"/>
        <v>B</v>
      </c>
      <c r="AC80" s="131" t="str">
        <f t="shared" si="59"/>
        <v>Manzella</v>
      </c>
      <c r="AD80" s="131" t="str">
        <f t="shared" si="60"/>
        <v>Player 31</v>
      </c>
      <c r="AE80" s="131">
        <f t="shared" si="61"/>
        <v>0</v>
      </c>
      <c r="AF80" s="131">
        <f t="shared" si="62"/>
        <v>0</v>
      </c>
      <c r="AG80" s="132" t="str">
        <f t="shared" si="63"/>
        <v>Player 32</v>
      </c>
    </row>
    <row r="81" spans="1:33" ht="13.5" thickBot="1">
      <c r="A81" s="195">
        <f>C81*1000+J81*50+H81+0.9</f>
        <v>3000.9</v>
      </c>
      <c r="B81" s="196" t="str">
        <f>Player!B5</f>
        <v>Fontana</v>
      </c>
      <c r="C81" s="197">
        <f>3*E81+F81</f>
        <v>3</v>
      </c>
      <c r="D81" s="185">
        <f>SUM(E81:G81)</f>
        <v>3</v>
      </c>
      <c r="E81" s="185">
        <f>SUM(F87+F89+F91)</f>
        <v>0</v>
      </c>
      <c r="F81" s="198">
        <f>SUM(G87+G89+G91)</f>
        <v>3</v>
      </c>
      <c r="G81" s="198">
        <f>SUM(H87+H89+H91)</f>
        <v>0</v>
      </c>
      <c r="H81" s="198">
        <f>SUM(D87+D89+D91)</f>
        <v>0</v>
      </c>
      <c r="I81" s="185">
        <f>SUM(E87+E89+E91)</f>
        <v>0</v>
      </c>
      <c r="J81" s="199">
        <f>H81-I81</f>
        <v>0</v>
      </c>
      <c r="K81" s="200" t="s">
        <v>65</v>
      </c>
      <c r="L81" s="201" t="str">
        <f>IF(SUM(A81:A84)=12003,K81,VLOOKUP(LARGE($A$5:$A$8,1),A81:B84,2,FALSE))</f>
        <v>5A</v>
      </c>
      <c r="N81" s="109"/>
      <c r="O81" s="109"/>
      <c r="P81" s="181">
        <f t="shared" si="56"/>
        <v>3.05</v>
      </c>
      <c r="Q81" s="178">
        <v>3</v>
      </c>
      <c r="R81" s="178">
        <v>5</v>
      </c>
      <c r="S81" s="167" t="s">
        <v>113</v>
      </c>
      <c r="T81" s="176" t="str">
        <f t="shared" si="57"/>
        <v>Fontana</v>
      </c>
      <c r="U81" s="176" t="str">
        <f t="shared" si="57"/>
        <v>Player 21</v>
      </c>
      <c r="V81" s="180"/>
      <c r="W81" s="180"/>
      <c r="X81" s="177" t="str">
        <f>B101</f>
        <v>Player 11</v>
      </c>
      <c r="Y81" s="109"/>
      <c r="Z81" s="129">
        <f>Z77+AA81/100</f>
        <v>6.03</v>
      </c>
      <c r="AA81" s="130">
        <v>3</v>
      </c>
      <c r="AB81" s="131" t="str">
        <f t="shared" si="58"/>
        <v>D</v>
      </c>
      <c r="AC81" s="131" t="str">
        <f t="shared" si="59"/>
        <v>Player 13</v>
      </c>
      <c r="AD81" s="131" t="str">
        <f t="shared" si="60"/>
        <v>Player 20</v>
      </c>
      <c r="AE81" s="131">
        <f t="shared" si="61"/>
        <v>0</v>
      </c>
      <c r="AF81" s="131">
        <f t="shared" si="62"/>
        <v>0</v>
      </c>
      <c r="AG81" s="132" t="str">
        <f t="shared" si="63"/>
        <v>Player 19</v>
      </c>
    </row>
    <row r="82" spans="1:33" s="152" customFormat="1" ht="13.5" thickBot="1">
      <c r="A82" s="195">
        <f>C82*1000+J82*50+H82+0.8</f>
        <v>3000.8</v>
      </c>
      <c r="B82" s="202" t="str">
        <f>Player!B12</f>
        <v>Player 12</v>
      </c>
      <c r="C82" s="197">
        <f>3*E82+F82</f>
        <v>3</v>
      </c>
      <c r="D82" s="185">
        <f>SUM(E82:G82)</f>
        <v>3</v>
      </c>
      <c r="E82" s="185">
        <f>SUM(H87+F90+F92)</f>
        <v>0</v>
      </c>
      <c r="F82" s="198">
        <f>SUM(G87+G90+G92)</f>
        <v>3</v>
      </c>
      <c r="G82" s="198">
        <f>SUM(F87+H90+H92)</f>
        <v>0</v>
      </c>
      <c r="H82" s="198">
        <f>SUM(E87+D90+D92)</f>
        <v>0</v>
      </c>
      <c r="I82" s="198">
        <f>SUM(D87+E90+E92)</f>
        <v>0</v>
      </c>
      <c r="J82" s="199">
        <f>H82-I82</f>
        <v>0</v>
      </c>
      <c r="K82" s="200" t="s">
        <v>66</v>
      </c>
      <c r="L82" s="201" t="str">
        <f>IF(SUM(A81:A84)=12003,K82,VLOOKUP(LARGE($A$5:$A$8,2),A81:B84,2,FALSE))</f>
        <v>5B</v>
      </c>
      <c r="M82" s="109"/>
      <c r="N82" s="109"/>
      <c r="O82" s="109"/>
      <c r="P82" s="182">
        <f t="shared" si="56"/>
        <v>3.06</v>
      </c>
      <c r="Q82" s="178">
        <v>3</v>
      </c>
      <c r="R82" s="178">
        <v>6</v>
      </c>
      <c r="S82" s="127" t="s">
        <v>113</v>
      </c>
      <c r="T82" s="175" t="str">
        <f t="shared" si="57"/>
        <v>Player 12</v>
      </c>
      <c r="U82" s="175" t="str">
        <f t="shared" si="57"/>
        <v>Player 28</v>
      </c>
      <c r="V82" s="179"/>
      <c r="W82" s="179"/>
      <c r="X82" s="134" t="str">
        <f>B102</f>
        <v>Player 22</v>
      </c>
      <c r="Z82" s="129">
        <f>Z77+AA82/100</f>
        <v>6.04</v>
      </c>
      <c r="AA82" s="130">
        <v>4</v>
      </c>
      <c r="AB82" s="131" t="str">
        <f t="shared" si="58"/>
        <v>D</v>
      </c>
      <c r="AC82" s="131" t="str">
        <f t="shared" si="59"/>
        <v>Durante</v>
      </c>
      <c r="AD82" s="131" t="str">
        <f t="shared" si="60"/>
        <v>Player 29</v>
      </c>
      <c r="AE82" s="131">
        <f t="shared" si="61"/>
        <v>0</v>
      </c>
      <c r="AF82" s="131">
        <f t="shared" si="62"/>
        <v>0</v>
      </c>
      <c r="AG82" s="132" t="str">
        <f t="shared" si="63"/>
        <v>Player 30</v>
      </c>
    </row>
    <row r="83" spans="1:33" ht="13.5" thickBot="1">
      <c r="A83" s="195">
        <f>C83*1000+J83*50+H83+0.7</f>
        <v>3000.7</v>
      </c>
      <c r="B83" s="202" t="str">
        <f>Player!B21</f>
        <v>Player 21</v>
      </c>
      <c r="C83" s="197">
        <f>3*E83+F83</f>
        <v>3</v>
      </c>
      <c r="D83" s="185">
        <f>SUM(E83:G83)</f>
        <v>3</v>
      </c>
      <c r="E83" s="185">
        <f>SUM(F88+H89+H92)</f>
        <v>0</v>
      </c>
      <c r="F83" s="198">
        <f>SUM(G88+G89+G92)</f>
        <v>3</v>
      </c>
      <c r="G83" s="198">
        <f>SUM(H88+F89+F92)</f>
        <v>0</v>
      </c>
      <c r="H83" s="198">
        <f>SUM(D88+E89+E92)</f>
        <v>0</v>
      </c>
      <c r="I83" s="198">
        <f>SUM(E88+D89+D92)</f>
        <v>0</v>
      </c>
      <c r="J83" s="199">
        <f>H83-I83</f>
        <v>0</v>
      </c>
      <c r="K83" s="200" t="s">
        <v>67</v>
      </c>
      <c r="L83" s="201" t="str">
        <f>IF(SUM(A81:A84)=12003,K83,VLOOKUP(LARGE($A$5:$A$8,3),A81:B84,2,FALSE))</f>
        <v>5C</v>
      </c>
      <c r="N83" s="109"/>
      <c r="O83" s="109"/>
      <c r="P83" s="181">
        <f t="shared" si="56"/>
        <v>5.05</v>
      </c>
      <c r="Q83" s="178">
        <v>5</v>
      </c>
      <c r="R83" s="178">
        <v>5</v>
      </c>
      <c r="S83" s="167" t="s">
        <v>113</v>
      </c>
      <c r="T83" s="176" t="str">
        <f t="shared" si="57"/>
        <v>Fontana</v>
      </c>
      <c r="U83" s="176" t="str">
        <f t="shared" si="57"/>
        <v>Player 28</v>
      </c>
      <c r="V83" s="180"/>
      <c r="W83" s="180"/>
      <c r="X83" s="177" t="str">
        <f>B103</f>
        <v>Player 27</v>
      </c>
      <c r="Y83" s="109"/>
      <c r="Z83" s="129">
        <f>Z77+AA83/100</f>
        <v>6.05</v>
      </c>
      <c r="AA83" s="130">
        <v>5</v>
      </c>
      <c r="AB83" s="131" t="str">
        <f t="shared" si="58"/>
        <v>F</v>
      </c>
      <c r="AC83" s="131" t="str">
        <f t="shared" si="59"/>
        <v>Player 11</v>
      </c>
      <c r="AD83" s="131" t="str">
        <f t="shared" si="60"/>
        <v>Player 22</v>
      </c>
      <c r="AE83" s="131">
        <f t="shared" si="61"/>
        <v>0</v>
      </c>
      <c r="AF83" s="131">
        <f t="shared" si="62"/>
        <v>0</v>
      </c>
      <c r="AG83" s="132" t="str">
        <f t="shared" si="63"/>
        <v>Player 21</v>
      </c>
    </row>
    <row r="84" spans="1:33" ht="13.5" thickBot="1">
      <c r="A84" s="195">
        <f>C84*1000+J84*50+H84+0.6</f>
        <v>3000.6</v>
      </c>
      <c r="B84" s="203" t="str">
        <f>Player!B28</f>
        <v>Player 28</v>
      </c>
      <c r="C84" s="204">
        <f>3*E84+F84</f>
        <v>3</v>
      </c>
      <c r="D84" s="205">
        <f>SUM(E84:G84)</f>
        <v>3</v>
      </c>
      <c r="E84" s="205">
        <f>SUM(H88+H90+H91)</f>
        <v>0</v>
      </c>
      <c r="F84" s="205">
        <f>SUM(G88+G90+G91)</f>
        <v>3</v>
      </c>
      <c r="G84" s="206">
        <f>SUM(F88+F90+F91)</f>
        <v>0</v>
      </c>
      <c r="H84" s="206">
        <f>SUM(E88+E90+E91)</f>
        <v>0</v>
      </c>
      <c r="I84" s="206">
        <f>SUM(D88+D90+D91)</f>
        <v>0</v>
      </c>
      <c r="J84" s="207">
        <f>H84-I84</f>
        <v>0</v>
      </c>
      <c r="K84" s="208" t="s">
        <v>80</v>
      </c>
      <c r="L84" s="209" t="str">
        <f>IF(SUM(A81:A84)=12003,K84,VLOOKUP(LARGE($A$5:$A$8,4),A81:B84,2,FALSE))</f>
        <v>5D</v>
      </c>
      <c r="N84" s="109"/>
      <c r="O84" s="109"/>
      <c r="P84" s="182">
        <f t="shared" si="56"/>
        <v>5.06</v>
      </c>
      <c r="Q84" s="178">
        <v>5</v>
      </c>
      <c r="R84" s="178">
        <v>6</v>
      </c>
      <c r="S84" s="127" t="s">
        <v>113</v>
      </c>
      <c r="T84" s="175" t="str">
        <f t="shared" si="57"/>
        <v>Player 12</v>
      </c>
      <c r="U84" s="175" t="str">
        <f t="shared" si="57"/>
        <v>Player 21</v>
      </c>
      <c r="V84" s="179"/>
      <c r="W84" s="179"/>
      <c r="X84" s="134" t="str">
        <f>B102</f>
        <v>Player 22</v>
      </c>
      <c r="Y84" s="109"/>
      <c r="Z84" s="129">
        <f>Z77+AA84/100</f>
        <v>6.06</v>
      </c>
      <c r="AA84" s="130">
        <v>6</v>
      </c>
      <c r="AB84" s="131" t="str">
        <f t="shared" si="58"/>
        <v>F</v>
      </c>
      <c r="AC84" s="131" t="str">
        <f t="shared" si="59"/>
        <v>Gagliano</v>
      </c>
      <c r="AD84" s="131" t="str">
        <f t="shared" si="60"/>
        <v>Player 27</v>
      </c>
      <c r="AE84" s="131">
        <f t="shared" si="61"/>
        <v>0</v>
      </c>
      <c r="AF84" s="131">
        <f t="shared" si="62"/>
        <v>0</v>
      </c>
      <c r="AG84" s="132" t="str">
        <f t="shared" si="63"/>
        <v>Player 28</v>
      </c>
    </row>
    <row r="85" spans="1:33" ht="12.75">
      <c r="A85" s="210"/>
      <c r="B85" s="211"/>
      <c r="C85" s="212"/>
      <c r="D85" s="212"/>
      <c r="E85" s="212"/>
      <c r="F85" s="213"/>
      <c r="G85" s="213"/>
      <c r="H85" s="214"/>
      <c r="I85" s="212"/>
      <c r="J85" s="212"/>
      <c r="K85" s="215"/>
      <c r="L85" s="216"/>
      <c r="M85" s="152"/>
      <c r="N85" s="152"/>
      <c r="O85" s="152"/>
      <c r="P85" s="149"/>
      <c r="Q85" s="137"/>
      <c r="R85" s="138"/>
      <c r="S85" s="138"/>
      <c r="T85" s="139"/>
      <c r="U85" s="139"/>
      <c r="V85" s="140"/>
      <c r="W85" s="140"/>
      <c r="X85" s="139"/>
      <c r="Y85" s="109"/>
      <c r="Z85" s="129">
        <f>Z77+AA85/100</f>
        <v>6.07</v>
      </c>
      <c r="AA85" s="141">
        <v>7</v>
      </c>
      <c r="AB85" s="131" t="str">
        <f t="shared" si="58"/>
        <v>H</v>
      </c>
      <c r="AC85" s="131" t="str">
        <f t="shared" si="59"/>
        <v>Player 9</v>
      </c>
      <c r="AD85" s="131" t="str">
        <f t="shared" si="60"/>
        <v>Player 24</v>
      </c>
      <c r="AE85" s="131">
        <f t="shared" si="61"/>
        <v>0</v>
      </c>
      <c r="AF85" s="131">
        <f t="shared" si="62"/>
        <v>0</v>
      </c>
      <c r="AG85" s="132" t="str">
        <f t="shared" si="63"/>
        <v>Player 23</v>
      </c>
    </row>
    <row r="86" spans="1:33" ht="12.75">
      <c r="A86" s="217"/>
      <c r="B86" s="217"/>
      <c r="C86" s="233" t="s">
        <v>41</v>
      </c>
      <c r="D86" s="287" t="s">
        <v>11</v>
      </c>
      <c r="E86" s="287"/>
      <c r="F86" s="218"/>
      <c r="G86" s="219"/>
      <c r="H86" s="218"/>
      <c r="I86" s="287" t="s">
        <v>42</v>
      </c>
      <c r="J86" s="288"/>
      <c r="K86" s="220"/>
      <c r="L86" s="221"/>
      <c r="N86" s="109"/>
      <c r="O86" s="109"/>
      <c r="R86" s="138"/>
      <c r="S86" s="138"/>
      <c r="T86" s="139"/>
      <c r="U86" s="139"/>
      <c r="V86" s="140"/>
      <c r="W86" s="140"/>
      <c r="X86" s="139"/>
      <c r="Y86" s="109"/>
      <c r="Z86" s="129">
        <f>Z77+AA86/100</f>
        <v>6.08</v>
      </c>
      <c r="AA86" s="130">
        <v>8</v>
      </c>
      <c r="AB86" s="131" t="str">
        <f t="shared" si="58"/>
        <v>H</v>
      </c>
      <c r="AC86" s="131" t="str">
        <f t="shared" si="59"/>
        <v>Player 8</v>
      </c>
      <c r="AD86" s="131" t="str">
        <f t="shared" si="60"/>
        <v>Player 25</v>
      </c>
      <c r="AE86" s="131">
        <f t="shared" si="61"/>
        <v>0</v>
      </c>
      <c r="AF86" s="131">
        <f t="shared" si="62"/>
        <v>0</v>
      </c>
      <c r="AG86" s="132" t="str">
        <f t="shared" si="63"/>
        <v>Player 26</v>
      </c>
    </row>
    <row r="87" spans="1:33" ht="12.75">
      <c r="A87" s="222" t="str">
        <f>B81</f>
        <v>Fontana</v>
      </c>
      <c r="B87" s="222" t="str">
        <f>B82</f>
        <v>Player 12</v>
      </c>
      <c r="C87" s="234">
        <v>1</v>
      </c>
      <c r="D87" s="223">
        <f>V79</f>
        <v>0</v>
      </c>
      <c r="E87" s="223">
        <f>W79</f>
        <v>0</v>
      </c>
      <c r="F87" s="224">
        <f aca="true" t="shared" si="64" ref="F87:F92">IF(D87&gt;E87,1,0)</f>
        <v>0</v>
      </c>
      <c r="G87" s="224">
        <f aca="true" t="shared" si="65" ref="G87:G92">IF(D87=E87,1,0)</f>
        <v>1</v>
      </c>
      <c r="H87" s="224">
        <f aca="true" t="shared" si="66" ref="H87:H92">IF(D87&lt;E87,1,0)</f>
        <v>0</v>
      </c>
      <c r="I87" s="280" t="str">
        <f aca="true" t="shared" si="67" ref="I87:I92">X79</f>
        <v>Gagliano</v>
      </c>
      <c r="J87" s="281"/>
      <c r="K87" s="225"/>
      <c r="L87" s="221"/>
      <c r="N87" s="109"/>
      <c r="O87" s="109"/>
      <c r="R87" s="138"/>
      <c r="S87" s="138"/>
      <c r="T87" s="139"/>
      <c r="U87" s="139"/>
      <c r="V87" s="140"/>
      <c r="W87" s="140"/>
      <c r="X87" s="139"/>
      <c r="Y87" s="109"/>
      <c r="Z87" s="129">
        <f>Z77+AA87/100</f>
        <v>6.09</v>
      </c>
      <c r="AA87" s="130">
        <v>9</v>
      </c>
      <c r="AB87" s="131" t="str">
        <f t="shared" si="58"/>
        <v>-</v>
      </c>
      <c r="AC87" s="131" t="str">
        <f t="shared" si="59"/>
        <v>-</v>
      </c>
      <c r="AD87" s="131" t="str">
        <f t="shared" si="60"/>
        <v>-</v>
      </c>
      <c r="AE87" s="131" t="str">
        <f t="shared" si="61"/>
        <v>-</v>
      </c>
      <c r="AF87" s="131" t="str">
        <f t="shared" si="62"/>
        <v>-</v>
      </c>
      <c r="AG87" s="132" t="str">
        <f t="shared" si="63"/>
        <v>-</v>
      </c>
    </row>
    <row r="88" spans="1:33" s="152" customFormat="1" ht="12.75">
      <c r="A88" s="222" t="str">
        <f>B83</f>
        <v>Player 21</v>
      </c>
      <c r="B88" s="222" t="str">
        <f>B84</f>
        <v>Player 28</v>
      </c>
      <c r="C88" s="234">
        <v>2</v>
      </c>
      <c r="D88" s="197">
        <f>V80</f>
        <v>0</v>
      </c>
      <c r="E88" s="197">
        <f>W80</f>
        <v>0</v>
      </c>
      <c r="F88" s="224">
        <f t="shared" si="64"/>
        <v>0</v>
      </c>
      <c r="G88" s="224">
        <f t="shared" si="65"/>
        <v>1</v>
      </c>
      <c r="H88" s="224">
        <f t="shared" si="66"/>
        <v>0</v>
      </c>
      <c r="I88" s="280" t="str">
        <f t="shared" si="67"/>
        <v>Player 27</v>
      </c>
      <c r="J88" s="281"/>
      <c r="K88" s="225"/>
      <c r="L88" s="226"/>
      <c r="M88" s="109"/>
      <c r="N88" s="109"/>
      <c r="O88" s="109"/>
      <c r="P88" s="110"/>
      <c r="Q88" s="110"/>
      <c r="R88" s="138"/>
      <c r="S88" s="138"/>
      <c r="T88" s="139"/>
      <c r="U88" s="139"/>
      <c r="V88" s="140"/>
      <c r="W88" s="140"/>
      <c r="X88" s="139"/>
      <c r="Z88" s="129">
        <f>Z77+AA88/100</f>
        <v>6.1</v>
      </c>
      <c r="AA88" s="130">
        <v>10</v>
      </c>
      <c r="AB88" s="131" t="str">
        <f t="shared" si="58"/>
        <v>-</v>
      </c>
      <c r="AC88" s="131" t="str">
        <f t="shared" si="59"/>
        <v>-</v>
      </c>
      <c r="AD88" s="131" t="str">
        <f t="shared" si="60"/>
        <v>-</v>
      </c>
      <c r="AE88" s="131" t="str">
        <f t="shared" si="61"/>
        <v>-</v>
      </c>
      <c r="AF88" s="131" t="str">
        <f t="shared" si="62"/>
        <v>-</v>
      </c>
      <c r="AG88" s="132" t="str">
        <f t="shared" si="63"/>
        <v>-</v>
      </c>
    </row>
    <row r="89" spans="1:33" s="152" customFormat="1" ht="12.75">
      <c r="A89" s="222" t="str">
        <f>B81</f>
        <v>Fontana</v>
      </c>
      <c r="B89" s="222" t="str">
        <f>B83</f>
        <v>Player 21</v>
      </c>
      <c r="C89" s="234">
        <v>1</v>
      </c>
      <c r="D89" s="197">
        <f>V84</f>
        <v>0</v>
      </c>
      <c r="E89" s="197">
        <f>W84</f>
        <v>0</v>
      </c>
      <c r="F89" s="224">
        <f t="shared" si="64"/>
        <v>0</v>
      </c>
      <c r="G89" s="224">
        <f t="shared" si="65"/>
        <v>1</v>
      </c>
      <c r="H89" s="224">
        <f t="shared" si="66"/>
        <v>0</v>
      </c>
      <c r="I89" s="280" t="str">
        <f t="shared" si="67"/>
        <v>Player 11</v>
      </c>
      <c r="J89" s="281"/>
      <c r="K89" s="225"/>
      <c r="L89" s="221"/>
      <c r="M89" s="109"/>
      <c r="N89" s="109"/>
      <c r="O89" s="109"/>
      <c r="P89" s="110"/>
      <c r="Q89" s="110"/>
      <c r="R89" s="138"/>
      <c r="S89" s="138"/>
      <c r="T89" s="139"/>
      <c r="U89" s="139"/>
      <c r="V89" s="140"/>
      <c r="W89" s="140"/>
      <c r="X89" s="139"/>
      <c r="Z89" s="129">
        <f>Z77+AA89/100</f>
        <v>6.11</v>
      </c>
      <c r="AA89" s="141">
        <v>11</v>
      </c>
      <c r="AB89" s="131" t="str">
        <f t="shared" si="58"/>
        <v>-</v>
      </c>
      <c r="AC89" s="131" t="str">
        <f t="shared" si="59"/>
        <v>-</v>
      </c>
      <c r="AD89" s="131" t="str">
        <f t="shared" si="60"/>
        <v>-</v>
      </c>
      <c r="AE89" s="131" t="str">
        <f t="shared" si="61"/>
        <v>-</v>
      </c>
      <c r="AF89" s="131" t="str">
        <f t="shared" si="62"/>
        <v>-</v>
      </c>
      <c r="AG89" s="132" t="str">
        <f t="shared" si="63"/>
        <v>-</v>
      </c>
    </row>
    <row r="90" spans="1:33" s="152" customFormat="1" ht="13.5" thickBot="1">
      <c r="A90" s="222" t="str">
        <f>B82</f>
        <v>Player 12</v>
      </c>
      <c r="B90" s="222" t="str">
        <f>B84</f>
        <v>Player 28</v>
      </c>
      <c r="C90" s="234">
        <v>2</v>
      </c>
      <c r="D90" s="223">
        <f>V85</f>
        <v>0</v>
      </c>
      <c r="E90" s="223">
        <f>W85</f>
        <v>0</v>
      </c>
      <c r="F90" s="224">
        <f t="shared" si="64"/>
        <v>0</v>
      </c>
      <c r="G90" s="224">
        <f t="shared" si="65"/>
        <v>1</v>
      </c>
      <c r="H90" s="224">
        <f t="shared" si="66"/>
        <v>0</v>
      </c>
      <c r="I90" s="280" t="str">
        <f t="shared" si="67"/>
        <v>Player 22</v>
      </c>
      <c r="J90" s="281"/>
      <c r="K90" s="225"/>
      <c r="L90" s="221"/>
      <c r="M90" s="109"/>
      <c r="N90" s="109"/>
      <c r="O90" s="109"/>
      <c r="P90" s="110"/>
      <c r="Q90" s="110"/>
      <c r="R90" s="138"/>
      <c r="S90" s="138"/>
      <c r="T90" s="139"/>
      <c r="U90" s="139"/>
      <c r="V90" s="140"/>
      <c r="W90" s="140"/>
      <c r="X90" s="139"/>
      <c r="Z90" s="142">
        <f>Z77+AA90/100</f>
        <v>6.12</v>
      </c>
      <c r="AA90" s="143">
        <v>12</v>
      </c>
      <c r="AB90" s="127" t="str">
        <f t="shared" si="58"/>
        <v>-</v>
      </c>
      <c r="AC90" s="127" t="str">
        <f t="shared" si="59"/>
        <v>-</v>
      </c>
      <c r="AD90" s="127" t="str">
        <f t="shared" si="60"/>
        <v>-</v>
      </c>
      <c r="AE90" s="127" t="str">
        <f t="shared" si="61"/>
        <v>-</v>
      </c>
      <c r="AF90" s="127" t="str">
        <f t="shared" si="62"/>
        <v>-</v>
      </c>
      <c r="AG90" s="144" t="str">
        <f t="shared" si="63"/>
        <v>-</v>
      </c>
    </row>
    <row r="91" spans="1:33" s="152" customFormat="1" ht="13.5" thickBot="1">
      <c r="A91" s="222" t="str">
        <f>B81</f>
        <v>Fontana</v>
      </c>
      <c r="B91" s="222" t="str">
        <f>B84</f>
        <v>Player 28</v>
      </c>
      <c r="C91" s="234">
        <v>1</v>
      </c>
      <c r="D91" s="223">
        <f>V89</f>
        <v>0</v>
      </c>
      <c r="E91" s="223">
        <f>W89</f>
        <v>0</v>
      </c>
      <c r="F91" s="224">
        <f t="shared" si="64"/>
        <v>0</v>
      </c>
      <c r="G91" s="224">
        <f t="shared" si="65"/>
        <v>1</v>
      </c>
      <c r="H91" s="224">
        <f t="shared" si="66"/>
        <v>0</v>
      </c>
      <c r="I91" s="280" t="str">
        <f t="shared" si="67"/>
        <v>Player 27</v>
      </c>
      <c r="J91" s="281"/>
      <c r="K91" s="225"/>
      <c r="L91" s="221"/>
      <c r="M91" s="109"/>
      <c r="N91" s="109"/>
      <c r="O91" s="109"/>
      <c r="P91" s="110"/>
      <c r="Q91" s="110"/>
      <c r="R91" s="138"/>
      <c r="S91" s="138"/>
      <c r="T91" s="139"/>
      <c r="U91" s="139"/>
      <c r="V91" s="140"/>
      <c r="W91" s="140"/>
      <c r="X91" s="139"/>
      <c r="Z91" s="145"/>
      <c r="AA91" s="109"/>
      <c r="AB91" s="109"/>
      <c r="AC91" s="109"/>
      <c r="AD91" s="109"/>
      <c r="AE91" s="109"/>
      <c r="AF91" s="109"/>
      <c r="AG91" s="109"/>
    </row>
    <row r="92" spans="1:33" s="152" customFormat="1" ht="13.5" thickBot="1">
      <c r="A92" s="222" t="str">
        <f>B82</f>
        <v>Player 12</v>
      </c>
      <c r="B92" s="222" t="str">
        <f>B83</f>
        <v>Player 21</v>
      </c>
      <c r="C92" s="234">
        <v>2</v>
      </c>
      <c r="D92" s="223">
        <f>V90</f>
        <v>0</v>
      </c>
      <c r="E92" s="223">
        <f>W90</f>
        <v>0</v>
      </c>
      <c r="F92" s="224">
        <f t="shared" si="64"/>
        <v>0</v>
      </c>
      <c r="G92" s="224">
        <f t="shared" si="65"/>
        <v>1</v>
      </c>
      <c r="H92" s="224">
        <f t="shared" si="66"/>
        <v>0</v>
      </c>
      <c r="I92" s="280" t="str">
        <f t="shared" si="67"/>
        <v>Player 22</v>
      </c>
      <c r="J92" s="281"/>
      <c r="K92" s="225"/>
      <c r="L92" s="221"/>
      <c r="M92" s="109"/>
      <c r="N92" s="109"/>
      <c r="O92" s="109"/>
      <c r="P92" s="110"/>
      <c r="Q92" s="106"/>
      <c r="R92" s="138"/>
      <c r="S92" s="138"/>
      <c r="T92" s="139"/>
      <c r="U92" s="139"/>
      <c r="V92" s="140"/>
      <c r="W92" s="140"/>
      <c r="X92" s="139"/>
      <c r="Z92" s="108">
        <v>7</v>
      </c>
      <c r="AA92" s="277" t="s">
        <v>117</v>
      </c>
      <c r="AB92" s="278"/>
      <c r="AC92" s="278"/>
      <c r="AD92" s="278"/>
      <c r="AE92" s="278"/>
      <c r="AF92" s="278"/>
      <c r="AG92" s="279"/>
    </row>
    <row r="93" spans="1:33" ht="13.5" thickBot="1">
      <c r="A93" s="227"/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9"/>
      <c r="N93" s="109"/>
      <c r="O93" s="109"/>
      <c r="R93" s="138"/>
      <c r="S93" s="138"/>
      <c r="T93" s="139"/>
      <c r="U93" s="139"/>
      <c r="V93" s="147"/>
      <c r="W93" s="140"/>
      <c r="X93" s="139"/>
      <c r="Y93" s="109"/>
      <c r="Z93" s="148" t="s">
        <v>127</v>
      </c>
      <c r="AA93" s="116" t="s">
        <v>118</v>
      </c>
      <c r="AB93" s="116" t="s">
        <v>123</v>
      </c>
      <c r="AC93" s="117" t="s">
        <v>124</v>
      </c>
      <c r="AD93" s="117" t="s">
        <v>125</v>
      </c>
      <c r="AE93" s="118" t="s">
        <v>126</v>
      </c>
      <c r="AF93" s="118"/>
      <c r="AG93" s="116" t="s">
        <v>42</v>
      </c>
    </row>
    <row r="94" spans="14:33" ht="12.75">
      <c r="N94" s="109"/>
      <c r="O94" s="109"/>
      <c r="Q94" s="149"/>
      <c r="R94" s="138"/>
      <c r="S94" s="138"/>
      <c r="T94" s="150"/>
      <c r="U94" s="150"/>
      <c r="V94" s="151"/>
      <c r="W94" s="151"/>
      <c r="X94" s="150"/>
      <c r="Y94" s="109"/>
      <c r="Z94" s="123">
        <f>Z92+AA94/100</f>
        <v>7.01</v>
      </c>
      <c r="AA94" s="124">
        <v>1</v>
      </c>
      <c r="AB94" s="125" t="str">
        <f aca="true" t="shared" si="68" ref="AB94:AB105">_xlfn.IFERROR(VLOOKUP(Z94,$P:$X,4,FALSE),"-")</f>
        <v>1/8c</v>
      </c>
      <c r="AC94" s="125" t="str">
        <f aca="true" t="shared" si="69" ref="AC94:AC105">_xlfn.IFERROR(VLOOKUP(Z94,$P:$X,5,FALSE),"-")</f>
        <v>1C</v>
      </c>
      <c r="AD94" s="119" t="str">
        <f aca="true" t="shared" si="70" ref="AD94:AD105">_xlfn.IFERROR(VLOOKUP(Z94,$P:$X,6,FALSE),"-")</f>
        <v>7D</v>
      </c>
      <c r="AE94" s="119">
        <f aca="true" t="shared" si="71" ref="AE94:AE105">_xlfn.IFERROR(VLOOKUP(Z94,$P:$X,7,FALSE),"-")</f>
        <v>1</v>
      </c>
      <c r="AF94" s="119">
        <f aca="true" t="shared" si="72" ref="AF94:AF105">_xlfn.IFERROR(VLOOKUP(Z94,$P:$X,8,FALSE),"-")</f>
        <v>0</v>
      </c>
      <c r="AG94" s="126" t="str">
        <f aca="true" t="shared" si="73" ref="AG94:AG105">_xlfn.IFERROR(VLOOKUP(Z94,$P:$X,9,FALSE),"-")</f>
        <v>8B</v>
      </c>
    </row>
    <row r="95" spans="14:33" ht="13.5" thickBot="1">
      <c r="N95" s="109"/>
      <c r="O95" s="109"/>
      <c r="R95" s="153"/>
      <c r="S95" s="153"/>
      <c r="T95" s="153"/>
      <c r="U95" s="153"/>
      <c r="V95" s="153"/>
      <c r="W95" s="153"/>
      <c r="X95" s="153"/>
      <c r="Y95" s="109"/>
      <c r="Z95" s="129">
        <f>Z92+AA95/100</f>
        <v>7.02</v>
      </c>
      <c r="AA95" s="130">
        <v>2</v>
      </c>
      <c r="AB95" s="131" t="str">
        <f t="shared" si="68"/>
        <v>1/8c</v>
      </c>
      <c r="AC95" s="131" t="str">
        <f t="shared" si="69"/>
        <v>2C</v>
      </c>
      <c r="AD95" s="131" t="str">
        <f t="shared" si="70"/>
        <v>8D</v>
      </c>
      <c r="AE95" s="131">
        <f t="shared" si="71"/>
        <v>1</v>
      </c>
      <c r="AF95" s="131">
        <f t="shared" si="72"/>
        <v>0</v>
      </c>
      <c r="AG95" s="132" t="str">
        <f t="shared" si="73"/>
        <v>7B</v>
      </c>
    </row>
    <row r="96" spans="1:33" ht="13.5" thickBot="1">
      <c r="A96" s="102" t="s">
        <v>16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4"/>
      <c r="M96" s="105"/>
      <c r="N96" s="105"/>
      <c r="O96" s="105"/>
      <c r="P96" s="107"/>
      <c r="Q96" s="107"/>
      <c r="R96" s="271" t="s">
        <v>60</v>
      </c>
      <c r="S96" s="272"/>
      <c r="T96" s="272"/>
      <c r="U96" s="272"/>
      <c r="V96" s="272"/>
      <c r="W96" s="272"/>
      <c r="X96" s="273"/>
      <c r="Y96" s="109"/>
      <c r="Z96" s="129">
        <f>Z92+AA96/100</f>
        <v>7.03</v>
      </c>
      <c r="AA96" s="130">
        <v>3</v>
      </c>
      <c r="AB96" s="131" t="str">
        <f t="shared" si="68"/>
        <v>1/8c</v>
      </c>
      <c r="AC96" s="131" t="str">
        <f t="shared" si="69"/>
        <v>3C</v>
      </c>
      <c r="AD96" s="131" t="str">
        <f t="shared" si="70"/>
        <v>5D</v>
      </c>
      <c r="AE96" s="131">
        <f t="shared" si="71"/>
        <v>1</v>
      </c>
      <c r="AF96" s="131">
        <f t="shared" si="72"/>
        <v>0</v>
      </c>
      <c r="AG96" s="132" t="str">
        <f t="shared" si="73"/>
        <v>6B</v>
      </c>
    </row>
    <row r="97" spans="1:33" ht="13.5" thickBot="1">
      <c r="A97" s="186"/>
      <c r="B97" s="189"/>
      <c r="C97" s="190"/>
      <c r="D97" s="190"/>
      <c r="E97" s="190"/>
      <c r="F97" s="191"/>
      <c r="G97" s="191"/>
      <c r="H97" s="192"/>
      <c r="I97" s="190"/>
      <c r="J97" s="190"/>
      <c r="K97" s="193"/>
      <c r="L97" s="194"/>
      <c r="N97" s="109"/>
      <c r="O97" s="109"/>
      <c r="P97" s="111" t="s">
        <v>127</v>
      </c>
      <c r="Q97" s="111" t="s">
        <v>116</v>
      </c>
      <c r="R97" s="112" t="s">
        <v>41</v>
      </c>
      <c r="S97" s="112" t="s">
        <v>56</v>
      </c>
      <c r="T97" s="113"/>
      <c r="U97" s="113"/>
      <c r="V97" s="114"/>
      <c r="W97" s="114"/>
      <c r="X97" s="112" t="s">
        <v>42</v>
      </c>
      <c r="Y97" s="109"/>
      <c r="Z97" s="129">
        <f>Z92+AA97/100</f>
        <v>7.04</v>
      </c>
      <c r="AA97" s="130">
        <v>4</v>
      </c>
      <c r="AB97" s="131" t="str">
        <f t="shared" si="68"/>
        <v>1/8c</v>
      </c>
      <c r="AC97" s="131" t="str">
        <f t="shared" si="69"/>
        <v>4C</v>
      </c>
      <c r="AD97" s="131" t="str">
        <f t="shared" si="70"/>
        <v>6D</v>
      </c>
      <c r="AE97" s="131">
        <f t="shared" si="71"/>
        <v>1</v>
      </c>
      <c r="AF97" s="131">
        <f t="shared" si="72"/>
        <v>0</v>
      </c>
      <c r="AG97" s="132" t="str">
        <f t="shared" si="73"/>
        <v>5B</v>
      </c>
    </row>
    <row r="98" spans="1:33" ht="13.5" thickBot="1">
      <c r="A98" s="187"/>
      <c r="B98" s="188" t="str">
        <f>A96</f>
        <v>GIRONE 6</v>
      </c>
      <c r="C98" s="282" t="s">
        <v>132</v>
      </c>
      <c r="D98" s="283"/>
      <c r="E98" s="283"/>
      <c r="F98" s="283"/>
      <c r="G98" s="283"/>
      <c r="H98" s="283"/>
      <c r="I98" s="283"/>
      <c r="J98" s="284"/>
      <c r="K98" s="285" t="s">
        <v>133</v>
      </c>
      <c r="L98" s="286"/>
      <c r="M98" s="152"/>
      <c r="N98" s="152"/>
      <c r="O98" s="152"/>
      <c r="P98" s="181">
        <f aca="true" t="shared" si="74" ref="P98:P103">Q98+R98/100</f>
        <v>2.06</v>
      </c>
      <c r="Q98" s="178">
        <v>2</v>
      </c>
      <c r="R98" s="178">
        <v>6</v>
      </c>
      <c r="S98" s="119" t="s">
        <v>114</v>
      </c>
      <c r="T98" s="120" t="str">
        <f aca="true" t="shared" si="75" ref="T98:U103">A106</f>
        <v>Gagliano</v>
      </c>
      <c r="U98" s="120" t="str">
        <f t="shared" si="75"/>
        <v>Player 11</v>
      </c>
      <c r="V98" s="178"/>
      <c r="W98" s="178"/>
      <c r="X98" s="122" t="str">
        <f>B81</f>
        <v>Fontana</v>
      </c>
      <c r="Y98" s="109"/>
      <c r="Z98" s="129">
        <f>Z92+AA98/100</f>
        <v>7.05</v>
      </c>
      <c r="AA98" s="130">
        <v>5</v>
      </c>
      <c r="AB98" s="131" t="str">
        <f t="shared" si="68"/>
        <v>1/8c</v>
      </c>
      <c r="AC98" s="131" t="str">
        <f t="shared" si="69"/>
        <v>5C</v>
      </c>
      <c r="AD98" s="131" t="str">
        <f t="shared" si="70"/>
        <v>3D</v>
      </c>
      <c r="AE98" s="131">
        <f t="shared" si="71"/>
        <v>1</v>
      </c>
      <c r="AF98" s="131">
        <f t="shared" si="72"/>
        <v>0</v>
      </c>
      <c r="AG98" s="132" t="str">
        <f t="shared" si="73"/>
        <v>4B</v>
      </c>
    </row>
    <row r="99" spans="1:33" s="105" customFormat="1" ht="13.5" thickBot="1">
      <c r="A99" s="187"/>
      <c r="B99" s="232" t="s">
        <v>112</v>
      </c>
      <c r="C99" s="239" t="s">
        <v>1</v>
      </c>
      <c r="D99" s="240" t="s">
        <v>2</v>
      </c>
      <c r="E99" s="240" t="s">
        <v>3</v>
      </c>
      <c r="F99" s="241" t="s">
        <v>4</v>
      </c>
      <c r="G99" s="241" t="s">
        <v>5</v>
      </c>
      <c r="H99" s="241" t="s">
        <v>6</v>
      </c>
      <c r="I99" s="240" t="s">
        <v>7</v>
      </c>
      <c r="J99" s="242" t="s">
        <v>8</v>
      </c>
      <c r="K99" s="230" t="s">
        <v>134</v>
      </c>
      <c r="L99" s="231" t="s">
        <v>112</v>
      </c>
      <c r="M99" s="109"/>
      <c r="N99" s="109"/>
      <c r="O99" s="109"/>
      <c r="P99" s="182">
        <f t="shared" si="74"/>
        <v>2.05</v>
      </c>
      <c r="Q99" s="178">
        <v>2</v>
      </c>
      <c r="R99" s="178">
        <v>5</v>
      </c>
      <c r="S99" s="127" t="s">
        <v>114</v>
      </c>
      <c r="T99" s="175" t="str">
        <f t="shared" si="75"/>
        <v>Player 22</v>
      </c>
      <c r="U99" s="175" t="str">
        <f t="shared" si="75"/>
        <v>Player 27</v>
      </c>
      <c r="V99" s="179"/>
      <c r="W99" s="179"/>
      <c r="X99" s="134" t="str">
        <f>B84</f>
        <v>Player 28</v>
      </c>
      <c r="Z99" s="129">
        <f>Z92+AA99/100</f>
        <v>7.06</v>
      </c>
      <c r="AA99" s="130">
        <v>6</v>
      </c>
      <c r="AB99" s="131" t="str">
        <f t="shared" si="68"/>
        <v>1/8c</v>
      </c>
      <c r="AC99" s="131" t="str">
        <f t="shared" si="69"/>
        <v>6C</v>
      </c>
      <c r="AD99" s="131" t="str">
        <f t="shared" si="70"/>
        <v>4D</v>
      </c>
      <c r="AE99" s="131">
        <f t="shared" si="71"/>
        <v>1</v>
      </c>
      <c r="AF99" s="131">
        <f t="shared" si="72"/>
        <v>0</v>
      </c>
      <c r="AG99" s="132" t="str">
        <f t="shared" si="73"/>
        <v>3B</v>
      </c>
    </row>
    <row r="100" spans="1:33" ht="13.5" thickBot="1">
      <c r="A100" s="195">
        <f>C100*1000+J100*50+H100+0.9</f>
        <v>3000.9</v>
      </c>
      <c r="B100" s="196" t="str">
        <f>Player!B6</f>
        <v>Gagliano</v>
      </c>
      <c r="C100" s="197">
        <f>3*E100+F100</f>
        <v>3</v>
      </c>
      <c r="D100" s="185">
        <f>SUM(E100:G100)</f>
        <v>3</v>
      </c>
      <c r="E100" s="185">
        <f>SUM(F106+F108+F110)</f>
        <v>0</v>
      </c>
      <c r="F100" s="198">
        <f>SUM(G106+G108+G110)</f>
        <v>3</v>
      </c>
      <c r="G100" s="198">
        <f>SUM(H106+H108+H110)</f>
        <v>0</v>
      </c>
      <c r="H100" s="198">
        <f>SUM(D106+D108+D110)</f>
        <v>0</v>
      </c>
      <c r="I100" s="185">
        <f>SUM(E106+E108+E110)</f>
        <v>0</v>
      </c>
      <c r="J100" s="199">
        <f>H100-I100</f>
        <v>0</v>
      </c>
      <c r="K100" s="200" t="s">
        <v>68</v>
      </c>
      <c r="L100" s="201" t="str">
        <f>IF(SUM(A100:A103)=12003,K100,VLOOKUP(LARGE($A$5:$A$8,1),A100:B103,2,FALSE))</f>
        <v>6A</v>
      </c>
      <c r="N100" s="109"/>
      <c r="O100" s="109"/>
      <c r="P100" s="181">
        <f t="shared" si="74"/>
        <v>4.06</v>
      </c>
      <c r="Q100" s="178">
        <v>4</v>
      </c>
      <c r="R100" s="178">
        <v>6</v>
      </c>
      <c r="S100" s="167" t="s">
        <v>114</v>
      </c>
      <c r="T100" s="176" t="str">
        <f t="shared" si="75"/>
        <v>Gagliano</v>
      </c>
      <c r="U100" s="176" t="str">
        <f t="shared" si="75"/>
        <v>Player 22</v>
      </c>
      <c r="V100" s="180"/>
      <c r="W100" s="180"/>
      <c r="X100" s="177" t="str">
        <f>B82</f>
        <v>Player 12</v>
      </c>
      <c r="Y100" s="109"/>
      <c r="Z100" s="129">
        <f>Z92+AA100/100</f>
        <v>7.07</v>
      </c>
      <c r="AA100" s="141">
        <v>7</v>
      </c>
      <c r="AB100" s="131" t="str">
        <f t="shared" si="68"/>
        <v>1/8c</v>
      </c>
      <c r="AC100" s="131" t="str">
        <f t="shared" si="69"/>
        <v>7C</v>
      </c>
      <c r="AD100" s="131" t="str">
        <f t="shared" si="70"/>
        <v>1D</v>
      </c>
      <c r="AE100" s="131">
        <f t="shared" si="71"/>
        <v>1</v>
      </c>
      <c r="AF100" s="131">
        <f t="shared" si="72"/>
        <v>0</v>
      </c>
      <c r="AG100" s="132" t="str">
        <f t="shared" si="73"/>
        <v>2B</v>
      </c>
    </row>
    <row r="101" spans="1:33" s="152" customFormat="1" ht="13.5" thickBot="1">
      <c r="A101" s="195">
        <f>C101*1000+J101*50+H101+0.8</f>
        <v>3000.8</v>
      </c>
      <c r="B101" s="202" t="str">
        <f>Player!B11</f>
        <v>Player 11</v>
      </c>
      <c r="C101" s="197">
        <f>3*E101+F101</f>
        <v>3</v>
      </c>
      <c r="D101" s="185">
        <f>SUM(E101:G101)</f>
        <v>3</v>
      </c>
      <c r="E101" s="185">
        <f>SUM(H106+F109+F111)</f>
        <v>0</v>
      </c>
      <c r="F101" s="198">
        <f>SUM(G106+G109+G111)</f>
        <v>3</v>
      </c>
      <c r="G101" s="198">
        <f>SUM(F106+H109+H111)</f>
        <v>0</v>
      </c>
      <c r="H101" s="198">
        <f>SUM(E106+D109+D111)</f>
        <v>0</v>
      </c>
      <c r="I101" s="198">
        <f>SUM(D106+E109+E111)</f>
        <v>0</v>
      </c>
      <c r="J101" s="199">
        <f>H101-I101</f>
        <v>0</v>
      </c>
      <c r="K101" s="200" t="s">
        <v>69</v>
      </c>
      <c r="L101" s="201" t="str">
        <f>IF(SUM(A100:A103)=12003,K101,VLOOKUP(LARGE($A$5:$A$8,2),A100:B103,2,FALSE))</f>
        <v>6B</v>
      </c>
      <c r="M101" s="109"/>
      <c r="N101" s="109"/>
      <c r="O101" s="109"/>
      <c r="P101" s="182">
        <f t="shared" si="74"/>
        <v>4.05</v>
      </c>
      <c r="Q101" s="178">
        <v>4</v>
      </c>
      <c r="R101" s="178">
        <v>5</v>
      </c>
      <c r="S101" s="127" t="s">
        <v>114</v>
      </c>
      <c r="T101" s="175" t="str">
        <f t="shared" si="75"/>
        <v>Player 11</v>
      </c>
      <c r="U101" s="175" t="str">
        <f t="shared" si="75"/>
        <v>Player 27</v>
      </c>
      <c r="V101" s="179"/>
      <c r="W101" s="179"/>
      <c r="X101" s="134" t="str">
        <f>B83</f>
        <v>Player 21</v>
      </c>
      <c r="Z101" s="129">
        <f>Z92+AA101/100</f>
        <v>7.08</v>
      </c>
      <c r="AA101" s="130">
        <v>8</v>
      </c>
      <c r="AB101" s="131" t="str">
        <f t="shared" si="68"/>
        <v>1/8c</v>
      </c>
      <c r="AC101" s="131" t="str">
        <f t="shared" si="69"/>
        <v>8C</v>
      </c>
      <c r="AD101" s="131" t="str">
        <f t="shared" si="70"/>
        <v>2D</v>
      </c>
      <c r="AE101" s="131">
        <f t="shared" si="71"/>
        <v>1</v>
      </c>
      <c r="AF101" s="131">
        <f t="shared" si="72"/>
        <v>0</v>
      </c>
      <c r="AG101" s="132" t="str">
        <f t="shared" si="73"/>
        <v>1B</v>
      </c>
    </row>
    <row r="102" spans="1:33" ht="13.5" thickBot="1">
      <c r="A102" s="195">
        <f>C102*1000+J102*50+H102+0.7</f>
        <v>3000.7</v>
      </c>
      <c r="B102" s="202" t="str">
        <f>Player!B22</f>
        <v>Player 22</v>
      </c>
      <c r="C102" s="197">
        <f>3*E102+F102</f>
        <v>3</v>
      </c>
      <c r="D102" s="185">
        <f>SUM(E102:G102)</f>
        <v>3</v>
      </c>
      <c r="E102" s="185">
        <f>SUM(F107+H108+H111)</f>
        <v>0</v>
      </c>
      <c r="F102" s="198">
        <f>SUM(G107+G108+G111)</f>
        <v>3</v>
      </c>
      <c r="G102" s="198">
        <f>SUM(H107+F108+F111)</f>
        <v>0</v>
      </c>
      <c r="H102" s="198">
        <f>SUM(D107+E108+E111)</f>
        <v>0</v>
      </c>
      <c r="I102" s="198">
        <f>SUM(E107+D108+D111)</f>
        <v>0</v>
      </c>
      <c r="J102" s="199">
        <f>H102-I102</f>
        <v>0</v>
      </c>
      <c r="K102" s="200" t="s">
        <v>70</v>
      </c>
      <c r="L102" s="201" t="str">
        <f>IF(SUM(A100:A103)=12003,K102,VLOOKUP(LARGE($A$5:$A$8,3),A100:B103,2,FALSE))</f>
        <v>6C</v>
      </c>
      <c r="N102" s="109"/>
      <c r="O102" s="109"/>
      <c r="P102" s="181">
        <f t="shared" si="74"/>
        <v>6.06</v>
      </c>
      <c r="Q102" s="178">
        <v>6</v>
      </c>
      <c r="R102" s="178">
        <v>6</v>
      </c>
      <c r="S102" s="167" t="s">
        <v>114</v>
      </c>
      <c r="T102" s="176" t="str">
        <f t="shared" si="75"/>
        <v>Gagliano</v>
      </c>
      <c r="U102" s="176" t="str">
        <f t="shared" si="75"/>
        <v>Player 27</v>
      </c>
      <c r="V102" s="180"/>
      <c r="W102" s="180"/>
      <c r="X102" s="177" t="str">
        <f>B84</f>
        <v>Player 28</v>
      </c>
      <c r="Y102" s="109"/>
      <c r="Z102" s="129">
        <f>Z92+AA102/100</f>
        <v>7.09</v>
      </c>
      <c r="AA102" s="130">
        <v>9</v>
      </c>
      <c r="AB102" s="131" t="str">
        <f t="shared" si="68"/>
        <v>-</v>
      </c>
      <c r="AC102" s="131" t="str">
        <f t="shared" si="69"/>
        <v>-</v>
      </c>
      <c r="AD102" s="131" t="str">
        <f t="shared" si="70"/>
        <v>-</v>
      </c>
      <c r="AE102" s="131" t="str">
        <f t="shared" si="71"/>
        <v>-</v>
      </c>
      <c r="AF102" s="131" t="str">
        <f t="shared" si="72"/>
        <v>-</v>
      </c>
      <c r="AG102" s="132" t="str">
        <f t="shared" si="73"/>
        <v>-</v>
      </c>
    </row>
    <row r="103" spans="1:33" ht="13.5" thickBot="1">
      <c r="A103" s="195">
        <f>C103*1000+J103*50+H103+0.6</f>
        <v>3000.6</v>
      </c>
      <c r="B103" s="203" t="str">
        <f>Player!B27</f>
        <v>Player 27</v>
      </c>
      <c r="C103" s="204">
        <f>3*E103+F103</f>
        <v>3</v>
      </c>
      <c r="D103" s="205">
        <f>SUM(E103:G103)</f>
        <v>3</v>
      </c>
      <c r="E103" s="205">
        <f>SUM(H107+H109+H110)</f>
        <v>0</v>
      </c>
      <c r="F103" s="205">
        <f>SUM(G107+G109+G110)</f>
        <v>3</v>
      </c>
      <c r="G103" s="206">
        <f>SUM(F107+F109+F110)</f>
        <v>0</v>
      </c>
      <c r="H103" s="206">
        <f>SUM(E107+E109+E110)</f>
        <v>0</v>
      </c>
      <c r="I103" s="206">
        <f>SUM(D107+D109+D110)</f>
        <v>0</v>
      </c>
      <c r="J103" s="207">
        <f>H103-I103</f>
        <v>0</v>
      </c>
      <c r="K103" s="208" t="s">
        <v>81</v>
      </c>
      <c r="L103" s="209" t="str">
        <f>IF(SUM(A100:A103)=12003,K103,VLOOKUP(LARGE($A$5:$A$8,4),A100:B103,2,FALSE))</f>
        <v>6D</v>
      </c>
      <c r="N103" s="109"/>
      <c r="O103" s="109"/>
      <c r="P103" s="182">
        <f t="shared" si="74"/>
        <v>6.05</v>
      </c>
      <c r="Q103" s="178">
        <v>6</v>
      </c>
      <c r="R103" s="178">
        <v>5</v>
      </c>
      <c r="S103" s="127" t="s">
        <v>114</v>
      </c>
      <c r="T103" s="175" t="str">
        <f t="shared" si="75"/>
        <v>Player 11</v>
      </c>
      <c r="U103" s="175" t="str">
        <f t="shared" si="75"/>
        <v>Player 22</v>
      </c>
      <c r="V103" s="179"/>
      <c r="W103" s="179"/>
      <c r="X103" s="134" t="str">
        <f>B83</f>
        <v>Player 21</v>
      </c>
      <c r="Y103" s="109"/>
      <c r="Z103" s="129">
        <f>Z92+AA103/100</f>
        <v>7.1</v>
      </c>
      <c r="AA103" s="130">
        <v>10</v>
      </c>
      <c r="AB103" s="131" t="str">
        <f t="shared" si="68"/>
        <v>-</v>
      </c>
      <c r="AC103" s="131" t="str">
        <f t="shared" si="69"/>
        <v>-</v>
      </c>
      <c r="AD103" s="131" t="str">
        <f t="shared" si="70"/>
        <v>-</v>
      </c>
      <c r="AE103" s="131" t="str">
        <f t="shared" si="71"/>
        <v>-</v>
      </c>
      <c r="AF103" s="131" t="str">
        <f t="shared" si="72"/>
        <v>-</v>
      </c>
      <c r="AG103" s="132" t="str">
        <f t="shared" si="73"/>
        <v>-</v>
      </c>
    </row>
    <row r="104" spans="1:33" ht="12.75">
      <c r="A104" s="210"/>
      <c r="B104" s="211"/>
      <c r="C104" s="212"/>
      <c r="D104" s="212"/>
      <c r="E104" s="212"/>
      <c r="F104" s="213"/>
      <c r="G104" s="213"/>
      <c r="H104" s="214"/>
      <c r="I104" s="212"/>
      <c r="J104" s="212"/>
      <c r="K104" s="215"/>
      <c r="L104" s="216"/>
      <c r="M104" s="152"/>
      <c r="N104" s="152"/>
      <c r="O104" s="152"/>
      <c r="P104" s="149"/>
      <c r="R104" s="138"/>
      <c r="S104" s="138"/>
      <c r="T104" s="154"/>
      <c r="U104" s="154"/>
      <c r="V104" s="140"/>
      <c r="W104" s="140"/>
      <c r="X104" s="140"/>
      <c r="Y104" s="109"/>
      <c r="Z104" s="129">
        <f>Z92+AA104/100</f>
        <v>7.11</v>
      </c>
      <c r="AA104" s="141">
        <v>11</v>
      </c>
      <c r="AB104" s="131" t="str">
        <f t="shared" si="68"/>
        <v>-</v>
      </c>
      <c r="AC104" s="131" t="str">
        <f t="shared" si="69"/>
        <v>-</v>
      </c>
      <c r="AD104" s="131" t="str">
        <f t="shared" si="70"/>
        <v>-</v>
      </c>
      <c r="AE104" s="131" t="str">
        <f t="shared" si="71"/>
        <v>-</v>
      </c>
      <c r="AF104" s="131" t="str">
        <f t="shared" si="72"/>
        <v>-</v>
      </c>
      <c r="AG104" s="132" t="str">
        <f t="shared" si="73"/>
        <v>-</v>
      </c>
    </row>
    <row r="105" spans="1:33" ht="13.5" thickBot="1">
      <c r="A105" s="217"/>
      <c r="B105" s="217"/>
      <c r="C105" s="233" t="s">
        <v>41</v>
      </c>
      <c r="D105" s="287" t="s">
        <v>11</v>
      </c>
      <c r="E105" s="287"/>
      <c r="F105" s="218"/>
      <c r="G105" s="219"/>
      <c r="H105" s="218"/>
      <c r="I105" s="287" t="s">
        <v>42</v>
      </c>
      <c r="J105" s="288"/>
      <c r="K105" s="220"/>
      <c r="L105" s="221"/>
      <c r="N105" s="109"/>
      <c r="O105" s="109"/>
      <c r="R105" s="150"/>
      <c r="S105" s="150"/>
      <c r="T105" s="155"/>
      <c r="U105" s="155"/>
      <c r="V105" s="150"/>
      <c r="W105" s="150"/>
      <c r="X105" s="150"/>
      <c r="Y105" s="109"/>
      <c r="Z105" s="142">
        <f>Z92+AA105/100</f>
        <v>7.12</v>
      </c>
      <c r="AA105" s="143">
        <v>12</v>
      </c>
      <c r="AB105" s="127" t="str">
        <f t="shared" si="68"/>
        <v>-</v>
      </c>
      <c r="AC105" s="127" t="str">
        <f t="shared" si="69"/>
        <v>-</v>
      </c>
      <c r="AD105" s="127" t="str">
        <f t="shared" si="70"/>
        <v>-</v>
      </c>
      <c r="AE105" s="127" t="str">
        <f t="shared" si="71"/>
        <v>-</v>
      </c>
      <c r="AF105" s="127" t="str">
        <f t="shared" si="72"/>
        <v>-</v>
      </c>
      <c r="AG105" s="144" t="str">
        <f t="shared" si="73"/>
        <v>-</v>
      </c>
    </row>
    <row r="106" spans="1:30" ht="13.5" thickBot="1">
      <c r="A106" s="222" t="str">
        <f>B100</f>
        <v>Gagliano</v>
      </c>
      <c r="B106" s="222" t="str">
        <f>B101</f>
        <v>Player 11</v>
      </c>
      <c r="C106" s="234">
        <v>1</v>
      </c>
      <c r="D106" s="223">
        <f>V98</f>
        <v>0</v>
      </c>
      <c r="E106" s="223">
        <f>W98</f>
        <v>0</v>
      </c>
      <c r="F106" s="224">
        <f aca="true" t="shared" si="76" ref="F106:F111">IF(D106&gt;E106,1,0)</f>
        <v>0</v>
      </c>
      <c r="G106" s="224">
        <f aca="true" t="shared" si="77" ref="G106:G111">IF(D106=E106,1,0)</f>
        <v>1</v>
      </c>
      <c r="H106" s="224">
        <f aca="true" t="shared" si="78" ref="H106:H111">IF(D106&lt;E106,1,0)</f>
        <v>0</v>
      </c>
      <c r="I106" s="280" t="str">
        <f aca="true" t="shared" si="79" ref="I106:I111">X98</f>
        <v>Fontana</v>
      </c>
      <c r="J106" s="281"/>
      <c r="K106" s="225"/>
      <c r="L106" s="221"/>
      <c r="N106" s="109"/>
      <c r="O106" s="109"/>
      <c r="R106" s="153"/>
      <c r="S106" s="153"/>
      <c r="T106" s="153"/>
      <c r="U106" s="153"/>
      <c r="V106" s="153"/>
      <c r="W106" s="153"/>
      <c r="X106" s="153"/>
      <c r="Y106" s="109"/>
      <c r="Z106" s="145"/>
      <c r="AC106" s="109"/>
      <c r="AD106" s="109"/>
    </row>
    <row r="107" spans="1:33" s="152" customFormat="1" ht="13.5" thickBot="1">
      <c r="A107" s="222" t="str">
        <f>B102</f>
        <v>Player 22</v>
      </c>
      <c r="B107" s="222" t="str">
        <f>B103</f>
        <v>Player 27</v>
      </c>
      <c r="C107" s="234">
        <v>2</v>
      </c>
      <c r="D107" s="197">
        <f>V99</f>
        <v>0</v>
      </c>
      <c r="E107" s="197">
        <f>W99</f>
        <v>0</v>
      </c>
      <c r="F107" s="224">
        <f t="shared" si="76"/>
        <v>0</v>
      </c>
      <c r="G107" s="224">
        <f t="shared" si="77"/>
        <v>1</v>
      </c>
      <c r="H107" s="224">
        <f t="shared" si="78"/>
        <v>0</v>
      </c>
      <c r="I107" s="280" t="str">
        <f t="shared" si="79"/>
        <v>Player 28</v>
      </c>
      <c r="J107" s="281"/>
      <c r="K107" s="225"/>
      <c r="L107" s="226"/>
      <c r="M107" s="109"/>
      <c r="N107" s="109"/>
      <c r="O107" s="109"/>
      <c r="P107" s="110"/>
      <c r="Q107" s="149"/>
      <c r="R107" s="156"/>
      <c r="S107" s="156"/>
      <c r="T107" s="157"/>
      <c r="U107" s="157"/>
      <c r="V107" s="140"/>
      <c r="W107" s="140"/>
      <c r="X107" s="156"/>
      <c r="Z107" s="108">
        <v>8</v>
      </c>
      <c r="AA107" s="277" t="s">
        <v>117</v>
      </c>
      <c r="AB107" s="278"/>
      <c r="AC107" s="278"/>
      <c r="AD107" s="278"/>
      <c r="AE107" s="278"/>
      <c r="AF107" s="278"/>
      <c r="AG107" s="279"/>
    </row>
    <row r="108" spans="1:33" s="152" customFormat="1" ht="13.5" thickBot="1">
      <c r="A108" s="222" t="str">
        <f>B100</f>
        <v>Gagliano</v>
      </c>
      <c r="B108" s="222" t="str">
        <f>B102</f>
        <v>Player 22</v>
      </c>
      <c r="C108" s="234">
        <v>1</v>
      </c>
      <c r="D108" s="197">
        <f>V103</f>
        <v>0</v>
      </c>
      <c r="E108" s="197">
        <f>W103</f>
        <v>0</v>
      </c>
      <c r="F108" s="224">
        <f t="shared" si="76"/>
        <v>0</v>
      </c>
      <c r="G108" s="224">
        <f t="shared" si="77"/>
        <v>1</v>
      </c>
      <c r="H108" s="224">
        <f t="shared" si="78"/>
        <v>0</v>
      </c>
      <c r="I108" s="280" t="str">
        <f t="shared" si="79"/>
        <v>Player 12</v>
      </c>
      <c r="J108" s="281"/>
      <c r="K108" s="225"/>
      <c r="L108" s="221"/>
      <c r="M108" s="109"/>
      <c r="N108" s="109"/>
      <c r="O108" s="109"/>
      <c r="P108" s="110"/>
      <c r="Q108" s="149"/>
      <c r="R108" s="138"/>
      <c r="S108" s="138"/>
      <c r="T108" s="154"/>
      <c r="U108" s="154"/>
      <c r="V108" s="140"/>
      <c r="W108" s="140"/>
      <c r="X108" s="140"/>
      <c r="Z108" s="148" t="s">
        <v>127</v>
      </c>
      <c r="AA108" s="116" t="s">
        <v>118</v>
      </c>
      <c r="AB108" s="116" t="s">
        <v>123</v>
      </c>
      <c r="AC108" s="117" t="s">
        <v>124</v>
      </c>
      <c r="AD108" s="117" t="s">
        <v>125</v>
      </c>
      <c r="AE108" s="118" t="s">
        <v>126</v>
      </c>
      <c r="AF108" s="118"/>
      <c r="AG108" s="116" t="s">
        <v>42</v>
      </c>
    </row>
    <row r="109" spans="1:33" s="152" customFormat="1" ht="12.75">
      <c r="A109" s="222" t="str">
        <f>B101</f>
        <v>Player 11</v>
      </c>
      <c r="B109" s="222" t="str">
        <f>B103</f>
        <v>Player 27</v>
      </c>
      <c r="C109" s="234">
        <v>2</v>
      </c>
      <c r="D109" s="223">
        <f>V104</f>
        <v>0</v>
      </c>
      <c r="E109" s="223">
        <f>W104</f>
        <v>0</v>
      </c>
      <c r="F109" s="224">
        <f t="shared" si="76"/>
        <v>0</v>
      </c>
      <c r="G109" s="224">
        <f t="shared" si="77"/>
        <v>1</v>
      </c>
      <c r="H109" s="224">
        <f t="shared" si="78"/>
        <v>0</v>
      </c>
      <c r="I109" s="280" t="str">
        <f t="shared" si="79"/>
        <v>Player 21</v>
      </c>
      <c r="J109" s="281"/>
      <c r="K109" s="225"/>
      <c r="L109" s="221"/>
      <c r="M109" s="109"/>
      <c r="N109" s="109"/>
      <c r="O109" s="109"/>
      <c r="P109" s="110"/>
      <c r="Q109" s="149"/>
      <c r="R109" s="138"/>
      <c r="S109" s="138"/>
      <c r="T109" s="154"/>
      <c r="U109" s="154"/>
      <c r="V109" s="140"/>
      <c r="W109" s="140"/>
      <c r="X109" s="140"/>
      <c r="Z109" s="123">
        <f>Z107+AA109/100</f>
        <v>8.01</v>
      </c>
      <c r="AA109" s="124">
        <v>1</v>
      </c>
      <c r="AB109" s="125" t="str">
        <f aca="true" t="shared" si="80" ref="AB109:AB120">_xlfn.IFERROR(VLOOKUP(Z109,$P:$X,4,FALSE),"-")</f>
        <v>1/8</v>
      </c>
      <c r="AC109" s="125" t="str">
        <f aca="true" t="shared" si="81" ref="AC109:AC120">_xlfn.IFERROR(VLOOKUP(Z109,$P:$X,5,FALSE),"-")</f>
        <v>1A</v>
      </c>
      <c r="AD109" s="119" t="str">
        <f aca="true" t="shared" si="82" ref="AD109:AD120">_xlfn.IFERROR(VLOOKUP(Z109,$P:$X,6,FALSE),"-")</f>
        <v>7B</v>
      </c>
      <c r="AE109" s="119">
        <f aca="true" t="shared" si="83" ref="AE109:AE120">_xlfn.IFERROR(VLOOKUP(Z109,$P:$X,7,FALSE),"-")</f>
        <v>1</v>
      </c>
      <c r="AF109" s="119">
        <f aca="true" t="shared" si="84" ref="AF109:AF120">_xlfn.IFERROR(VLOOKUP(Z109,$P:$X,8,FALSE),"-")</f>
        <v>0</v>
      </c>
      <c r="AG109" s="126" t="str">
        <f aca="true" t="shared" si="85" ref="AG109:AG120">_xlfn.IFERROR(VLOOKUP(Z109,$P:$X,9,FALSE),"-")</f>
        <v>8C</v>
      </c>
    </row>
    <row r="110" spans="1:33" s="152" customFormat="1" ht="12.75">
      <c r="A110" s="222" t="str">
        <f>B100</f>
        <v>Gagliano</v>
      </c>
      <c r="B110" s="222" t="str">
        <f>B103</f>
        <v>Player 27</v>
      </c>
      <c r="C110" s="234">
        <v>1</v>
      </c>
      <c r="D110" s="223">
        <f>V108</f>
        <v>0</v>
      </c>
      <c r="E110" s="223">
        <f>W108</f>
        <v>0</v>
      </c>
      <c r="F110" s="224">
        <f t="shared" si="76"/>
        <v>0</v>
      </c>
      <c r="G110" s="224">
        <f t="shared" si="77"/>
        <v>1</v>
      </c>
      <c r="H110" s="224">
        <f t="shared" si="78"/>
        <v>0</v>
      </c>
      <c r="I110" s="280" t="str">
        <f t="shared" si="79"/>
        <v>Player 28</v>
      </c>
      <c r="J110" s="281"/>
      <c r="K110" s="225"/>
      <c r="L110" s="221"/>
      <c r="M110" s="109"/>
      <c r="N110" s="109"/>
      <c r="O110" s="109"/>
      <c r="P110" s="110"/>
      <c r="Q110" s="149"/>
      <c r="R110" s="138"/>
      <c r="S110" s="138"/>
      <c r="T110" s="150"/>
      <c r="U110" s="150"/>
      <c r="V110" s="151"/>
      <c r="W110" s="151"/>
      <c r="X110" s="150"/>
      <c r="Z110" s="129">
        <f>Z107+AA110/100</f>
        <v>8.02</v>
      </c>
      <c r="AA110" s="130">
        <v>2</v>
      </c>
      <c r="AB110" s="131" t="str">
        <f t="shared" si="80"/>
        <v>1/8</v>
      </c>
      <c r="AC110" s="131" t="str">
        <f t="shared" si="81"/>
        <v>2A</v>
      </c>
      <c r="AD110" s="131" t="str">
        <f t="shared" si="82"/>
        <v>8B</v>
      </c>
      <c r="AE110" s="131">
        <f t="shared" si="83"/>
        <v>1</v>
      </c>
      <c r="AF110" s="131">
        <f t="shared" si="84"/>
        <v>0</v>
      </c>
      <c r="AG110" s="132" t="str">
        <f t="shared" si="85"/>
        <v>7C</v>
      </c>
    </row>
    <row r="111" spans="1:33" s="152" customFormat="1" ht="12.75">
      <c r="A111" s="222" t="str">
        <f>B101</f>
        <v>Player 11</v>
      </c>
      <c r="B111" s="222" t="str">
        <f>B102</f>
        <v>Player 22</v>
      </c>
      <c r="C111" s="234">
        <v>2</v>
      </c>
      <c r="D111" s="223">
        <f>V109</f>
        <v>0</v>
      </c>
      <c r="E111" s="223">
        <f>W109</f>
        <v>0</v>
      </c>
      <c r="F111" s="224">
        <f t="shared" si="76"/>
        <v>0</v>
      </c>
      <c r="G111" s="224">
        <f t="shared" si="77"/>
        <v>1</v>
      </c>
      <c r="H111" s="224">
        <f t="shared" si="78"/>
        <v>0</v>
      </c>
      <c r="I111" s="280" t="str">
        <f t="shared" si="79"/>
        <v>Player 21</v>
      </c>
      <c r="J111" s="281"/>
      <c r="K111" s="225"/>
      <c r="L111" s="221"/>
      <c r="M111" s="109"/>
      <c r="N111" s="109"/>
      <c r="O111" s="109"/>
      <c r="P111" s="110"/>
      <c r="Q111" s="149"/>
      <c r="R111" s="138"/>
      <c r="S111" s="138"/>
      <c r="T111" s="150"/>
      <c r="U111" s="150"/>
      <c r="V111" s="151"/>
      <c r="W111" s="151"/>
      <c r="X111" s="150"/>
      <c r="Z111" s="129">
        <f>Z107+AA111/100</f>
        <v>8.03</v>
      </c>
      <c r="AA111" s="130">
        <v>3</v>
      </c>
      <c r="AB111" s="131" t="str">
        <f t="shared" si="80"/>
        <v>1/8</v>
      </c>
      <c r="AC111" s="131" t="str">
        <f t="shared" si="81"/>
        <v>3A</v>
      </c>
      <c r="AD111" s="131" t="str">
        <f t="shared" si="82"/>
        <v>5B</v>
      </c>
      <c r="AE111" s="131">
        <f t="shared" si="83"/>
        <v>1</v>
      </c>
      <c r="AF111" s="131">
        <f t="shared" si="84"/>
        <v>0</v>
      </c>
      <c r="AG111" s="132" t="str">
        <f t="shared" si="85"/>
        <v>6C</v>
      </c>
    </row>
    <row r="112" spans="1:33" ht="13.5" thickBot="1">
      <c r="A112" s="227"/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9"/>
      <c r="N112" s="109"/>
      <c r="O112" s="109"/>
      <c r="R112" s="138"/>
      <c r="S112" s="138"/>
      <c r="T112" s="150"/>
      <c r="U112" s="150"/>
      <c r="V112" s="151"/>
      <c r="W112" s="151"/>
      <c r="X112" s="150"/>
      <c r="Y112" s="109"/>
      <c r="Z112" s="129">
        <f>Z107+AA112/100</f>
        <v>8.04</v>
      </c>
      <c r="AA112" s="130">
        <v>4</v>
      </c>
      <c r="AB112" s="131" t="str">
        <f t="shared" si="80"/>
        <v>1/8</v>
      </c>
      <c r="AC112" s="131" t="str">
        <f t="shared" si="81"/>
        <v>4A</v>
      </c>
      <c r="AD112" s="131" t="str">
        <f t="shared" si="82"/>
        <v>6B</v>
      </c>
      <c r="AE112" s="131">
        <f t="shared" si="83"/>
        <v>1</v>
      </c>
      <c r="AF112" s="131">
        <f t="shared" si="84"/>
        <v>0</v>
      </c>
      <c r="AG112" s="132" t="str">
        <f t="shared" si="85"/>
        <v>5C</v>
      </c>
    </row>
    <row r="113" spans="14:33" ht="12.75">
      <c r="N113" s="109"/>
      <c r="O113" s="109"/>
      <c r="R113" s="138"/>
      <c r="S113" s="138"/>
      <c r="T113" s="150"/>
      <c r="U113" s="150"/>
      <c r="V113" s="151"/>
      <c r="W113" s="151"/>
      <c r="X113" s="150"/>
      <c r="Y113" s="109"/>
      <c r="Z113" s="129">
        <f>Z107+AA113/100</f>
        <v>8.05</v>
      </c>
      <c r="AA113" s="130">
        <v>5</v>
      </c>
      <c r="AB113" s="131" t="str">
        <f t="shared" si="80"/>
        <v>1/8</v>
      </c>
      <c r="AC113" s="131" t="str">
        <f t="shared" si="81"/>
        <v>5A</v>
      </c>
      <c r="AD113" s="131" t="str">
        <f t="shared" si="82"/>
        <v>3B</v>
      </c>
      <c r="AE113" s="131">
        <f t="shared" si="83"/>
        <v>1</v>
      </c>
      <c r="AF113" s="131">
        <f t="shared" si="84"/>
        <v>0</v>
      </c>
      <c r="AG113" s="132" t="str">
        <f t="shared" si="85"/>
        <v>4C</v>
      </c>
    </row>
    <row r="114" spans="14:33" ht="13.5" thickBot="1">
      <c r="N114" s="109"/>
      <c r="O114" s="109"/>
      <c r="R114" s="138"/>
      <c r="S114" s="138"/>
      <c r="T114" s="150"/>
      <c r="U114" s="150"/>
      <c r="V114" s="151"/>
      <c r="W114" s="151"/>
      <c r="X114" s="150"/>
      <c r="Y114" s="109"/>
      <c r="Z114" s="129">
        <f>Z107+AA114/100</f>
        <v>8.06</v>
      </c>
      <c r="AA114" s="130">
        <v>6</v>
      </c>
      <c r="AB114" s="131" t="str">
        <f t="shared" si="80"/>
        <v>1/8</v>
      </c>
      <c r="AC114" s="131" t="str">
        <f t="shared" si="81"/>
        <v>6A</v>
      </c>
      <c r="AD114" s="131" t="str">
        <f t="shared" si="82"/>
        <v>4B</v>
      </c>
      <c r="AE114" s="131">
        <f t="shared" si="83"/>
        <v>1</v>
      </c>
      <c r="AF114" s="131">
        <f t="shared" si="84"/>
        <v>0</v>
      </c>
      <c r="AG114" s="132" t="str">
        <f t="shared" si="85"/>
        <v>3C</v>
      </c>
    </row>
    <row r="115" spans="1:33" ht="13.5" thickBot="1">
      <c r="A115" s="102" t="s">
        <v>17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4"/>
      <c r="M115" s="105"/>
      <c r="N115" s="105"/>
      <c r="O115" s="105"/>
      <c r="P115" s="107"/>
      <c r="Q115" s="107"/>
      <c r="R115" s="271" t="s">
        <v>60</v>
      </c>
      <c r="S115" s="272"/>
      <c r="T115" s="272"/>
      <c r="U115" s="272"/>
      <c r="V115" s="272"/>
      <c r="W115" s="272"/>
      <c r="X115" s="273"/>
      <c r="Y115" s="109"/>
      <c r="Z115" s="129">
        <f>Z107+AA115/100</f>
        <v>8.07</v>
      </c>
      <c r="AA115" s="141">
        <v>7</v>
      </c>
      <c r="AB115" s="131" t="str">
        <f t="shared" si="80"/>
        <v>1/8</v>
      </c>
      <c r="AC115" s="131" t="str">
        <f t="shared" si="81"/>
        <v>7A</v>
      </c>
      <c r="AD115" s="131" t="str">
        <f t="shared" si="82"/>
        <v>1B</v>
      </c>
      <c r="AE115" s="131">
        <f t="shared" si="83"/>
        <v>1</v>
      </c>
      <c r="AF115" s="131">
        <f t="shared" si="84"/>
        <v>0</v>
      </c>
      <c r="AG115" s="132" t="str">
        <f t="shared" si="85"/>
        <v>2C</v>
      </c>
    </row>
    <row r="116" spans="1:33" ht="13.5" thickBot="1">
      <c r="A116" s="186"/>
      <c r="B116" s="189"/>
      <c r="C116" s="190"/>
      <c r="D116" s="190"/>
      <c r="E116" s="190"/>
      <c r="F116" s="191"/>
      <c r="G116" s="191"/>
      <c r="H116" s="192"/>
      <c r="I116" s="190"/>
      <c r="J116" s="190"/>
      <c r="K116" s="193"/>
      <c r="L116" s="194"/>
      <c r="N116" s="109"/>
      <c r="O116" s="109"/>
      <c r="P116" s="111" t="s">
        <v>127</v>
      </c>
      <c r="Q116" s="111" t="s">
        <v>116</v>
      </c>
      <c r="R116" s="112" t="s">
        <v>41</v>
      </c>
      <c r="S116" s="112" t="s">
        <v>56</v>
      </c>
      <c r="T116" s="113"/>
      <c r="U116" s="113"/>
      <c r="V116" s="114"/>
      <c r="W116" s="114"/>
      <c r="X116" s="112" t="s">
        <v>42</v>
      </c>
      <c r="Y116" s="109"/>
      <c r="Z116" s="129">
        <f>Z107+AA116/100</f>
        <v>8.08</v>
      </c>
      <c r="AA116" s="130">
        <v>8</v>
      </c>
      <c r="AB116" s="131" t="str">
        <f t="shared" si="80"/>
        <v>1/8</v>
      </c>
      <c r="AC116" s="131" t="str">
        <f t="shared" si="81"/>
        <v>8A</v>
      </c>
      <c r="AD116" s="131" t="str">
        <f t="shared" si="82"/>
        <v>2B</v>
      </c>
      <c r="AE116" s="131">
        <f t="shared" si="83"/>
        <v>1</v>
      </c>
      <c r="AF116" s="131">
        <f t="shared" si="84"/>
        <v>0</v>
      </c>
      <c r="AG116" s="132" t="str">
        <f t="shared" si="85"/>
        <v>1C</v>
      </c>
    </row>
    <row r="117" spans="1:33" ht="13.5" thickBot="1">
      <c r="A117" s="187"/>
      <c r="B117" s="188" t="str">
        <f>A115</f>
        <v>GIRONE 7</v>
      </c>
      <c r="C117" s="282" t="s">
        <v>132</v>
      </c>
      <c r="D117" s="283"/>
      <c r="E117" s="283"/>
      <c r="F117" s="283"/>
      <c r="G117" s="283"/>
      <c r="H117" s="283"/>
      <c r="I117" s="283"/>
      <c r="J117" s="284"/>
      <c r="K117" s="285" t="s">
        <v>133</v>
      </c>
      <c r="L117" s="286"/>
      <c r="M117" s="152"/>
      <c r="N117" s="152"/>
      <c r="O117" s="152"/>
      <c r="P117" s="181">
        <f aca="true" t="shared" si="86" ref="P117:P122">Q117+R117/100</f>
        <v>1.07</v>
      </c>
      <c r="Q117" s="178">
        <v>1</v>
      </c>
      <c r="R117" s="178">
        <v>7</v>
      </c>
      <c r="S117" s="119" t="s">
        <v>2</v>
      </c>
      <c r="T117" s="120" t="str">
        <f aca="true" t="shared" si="87" ref="T117:U122">A125</f>
        <v>Player 7</v>
      </c>
      <c r="U117" s="120" t="str">
        <f t="shared" si="87"/>
        <v>Player 10</v>
      </c>
      <c r="V117" s="178"/>
      <c r="W117" s="178"/>
      <c r="X117" s="122" t="str">
        <f>B138</f>
        <v>Player 8</v>
      </c>
      <c r="Y117" s="109"/>
      <c r="Z117" s="129">
        <f>Z107+AA117/100</f>
        <v>8.09</v>
      </c>
      <c r="AA117" s="130">
        <v>9</v>
      </c>
      <c r="AB117" s="131" t="str">
        <f t="shared" si="80"/>
        <v>-</v>
      </c>
      <c r="AC117" s="131" t="str">
        <f t="shared" si="81"/>
        <v>-</v>
      </c>
      <c r="AD117" s="131" t="str">
        <f t="shared" si="82"/>
        <v>-</v>
      </c>
      <c r="AE117" s="131" t="str">
        <f t="shared" si="83"/>
        <v>-</v>
      </c>
      <c r="AF117" s="131" t="str">
        <f t="shared" si="84"/>
        <v>-</v>
      </c>
      <c r="AG117" s="132" t="str">
        <f t="shared" si="85"/>
        <v>-</v>
      </c>
    </row>
    <row r="118" spans="1:33" s="105" customFormat="1" ht="13.5" thickBot="1">
      <c r="A118" s="187"/>
      <c r="B118" s="232" t="s">
        <v>112</v>
      </c>
      <c r="C118" s="239" t="s">
        <v>1</v>
      </c>
      <c r="D118" s="240" t="s">
        <v>2</v>
      </c>
      <c r="E118" s="240" t="s">
        <v>3</v>
      </c>
      <c r="F118" s="241" t="s">
        <v>4</v>
      </c>
      <c r="G118" s="241" t="s">
        <v>5</v>
      </c>
      <c r="H118" s="241" t="s">
        <v>6</v>
      </c>
      <c r="I118" s="240" t="s">
        <v>7</v>
      </c>
      <c r="J118" s="242" t="s">
        <v>8</v>
      </c>
      <c r="K118" s="230" t="s">
        <v>134</v>
      </c>
      <c r="L118" s="231" t="s">
        <v>112</v>
      </c>
      <c r="M118" s="109"/>
      <c r="N118" s="109"/>
      <c r="O118" s="109"/>
      <c r="P118" s="182">
        <f t="shared" si="86"/>
        <v>1.08</v>
      </c>
      <c r="Q118" s="178">
        <v>1</v>
      </c>
      <c r="R118" s="178">
        <v>8</v>
      </c>
      <c r="S118" s="127" t="s">
        <v>2</v>
      </c>
      <c r="T118" s="175" t="str">
        <f t="shared" si="87"/>
        <v>Player 23</v>
      </c>
      <c r="U118" s="175" t="str">
        <f t="shared" si="87"/>
        <v>Player 26</v>
      </c>
      <c r="V118" s="179"/>
      <c r="W118" s="179"/>
      <c r="X118" s="134" t="str">
        <f>B141</f>
        <v>Player 25</v>
      </c>
      <c r="Z118" s="129">
        <f>Z107+AA118/100</f>
        <v>8.1</v>
      </c>
      <c r="AA118" s="130">
        <v>10</v>
      </c>
      <c r="AB118" s="131" t="str">
        <f t="shared" si="80"/>
        <v>-</v>
      </c>
      <c r="AC118" s="131" t="str">
        <f t="shared" si="81"/>
        <v>-</v>
      </c>
      <c r="AD118" s="131" t="str">
        <f t="shared" si="82"/>
        <v>-</v>
      </c>
      <c r="AE118" s="131" t="str">
        <f t="shared" si="83"/>
        <v>-</v>
      </c>
      <c r="AF118" s="131" t="str">
        <f t="shared" si="84"/>
        <v>-</v>
      </c>
      <c r="AG118" s="132" t="str">
        <f t="shared" si="85"/>
        <v>-</v>
      </c>
    </row>
    <row r="119" spans="1:33" ht="13.5" thickBot="1">
      <c r="A119" s="195">
        <f>C119*1000+J119*50+H119+0.9</f>
        <v>3000.9</v>
      </c>
      <c r="B119" s="196" t="str">
        <f>Player!B7</f>
        <v>Player 7</v>
      </c>
      <c r="C119" s="197">
        <f>3*E119+F119</f>
        <v>3</v>
      </c>
      <c r="D119" s="185">
        <f>SUM(E119:G119)</f>
        <v>3</v>
      </c>
      <c r="E119" s="185">
        <f>SUM(F125+F127+F129)</f>
        <v>0</v>
      </c>
      <c r="F119" s="198">
        <f>SUM(G125+G127+G129)</f>
        <v>3</v>
      </c>
      <c r="G119" s="198">
        <f>SUM(H125+H127+H129)</f>
        <v>0</v>
      </c>
      <c r="H119" s="198">
        <f>SUM(D125+D127+D129)</f>
        <v>0</v>
      </c>
      <c r="I119" s="185">
        <f>SUM(E125+E127+E129)</f>
        <v>0</v>
      </c>
      <c r="J119" s="199">
        <f>H119-I119</f>
        <v>0</v>
      </c>
      <c r="K119" s="200" t="s">
        <v>71</v>
      </c>
      <c r="L119" s="201" t="str">
        <f>IF(SUM(A119:A122)=12003,K119,VLOOKUP(LARGE($A$5:$A$8,1),A119:B122,2,FALSE))</f>
        <v>7A</v>
      </c>
      <c r="N119" s="109"/>
      <c r="O119" s="109"/>
      <c r="P119" s="181">
        <f t="shared" si="86"/>
        <v>3.07</v>
      </c>
      <c r="Q119" s="178">
        <v>3</v>
      </c>
      <c r="R119" s="178">
        <v>7</v>
      </c>
      <c r="S119" s="167" t="s">
        <v>2</v>
      </c>
      <c r="T119" s="176" t="str">
        <f t="shared" si="87"/>
        <v>Player 7</v>
      </c>
      <c r="U119" s="176" t="str">
        <f t="shared" si="87"/>
        <v>Player 23</v>
      </c>
      <c r="V119" s="180"/>
      <c r="W119" s="180"/>
      <c r="X119" s="177" t="str">
        <f>B139</f>
        <v>Player 9</v>
      </c>
      <c r="Y119" s="109"/>
      <c r="Z119" s="129">
        <f>Z107+AA119/100</f>
        <v>8.11</v>
      </c>
      <c r="AA119" s="141">
        <v>11</v>
      </c>
      <c r="AB119" s="131" t="str">
        <f t="shared" si="80"/>
        <v>-</v>
      </c>
      <c r="AC119" s="131" t="str">
        <f t="shared" si="81"/>
        <v>-</v>
      </c>
      <c r="AD119" s="131" t="str">
        <f t="shared" si="82"/>
        <v>-</v>
      </c>
      <c r="AE119" s="131" t="str">
        <f t="shared" si="83"/>
        <v>-</v>
      </c>
      <c r="AF119" s="131" t="str">
        <f t="shared" si="84"/>
        <v>-</v>
      </c>
      <c r="AG119" s="132" t="str">
        <f t="shared" si="85"/>
        <v>-</v>
      </c>
    </row>
    <row r="120" spans="1:33" s="152" customFormat="1" ht="13.5" thickBot="1">
      <c r="A120" s="195">
        <f>C120*1000+J120*50+H120+0.8</f>
        <v>3000.8</v>
      </c>
      <c r="B120" s="202" t="str">
        <f>Player!B10</f>
        <v>Player 10</v>
      </c>
      <c r="C120" s="197">
        <f>3*E120+F120</f>
        <v>3</v>
      </c>
      <c r="D120" s="185">
        <f>SUM(E120:G120)</f>
        <v>3</v>
      </c>
      <c r="E120" s="185">
        <f>SUM(H125+F128+F130)</f>
        <v>0</v>
      </c>
      <c r="F120" s="198">
        <f>SUM(G125+G128+G130)</f>
        <v>3</v>
      </c>
      <c r="G120" s="198">
        <f>SUM(F125+H128+H130)</f>
        <v>0</v>
      </c>
      <c r="H120" s="198">
        <f>SUM(E125+D128+D130)</f>
        <v>0</v>
      </c>
      <c r="I120" s="198">
        <f>SUM(D125+E128+E130)</f>
        <v>0</v>
      </c>
      <c r="J120" s="199">
        <f>H120-I120</f>
        <v>0</v>
      </c>
      <c r="K120" s="200" t="s">
        <v>72</v>
      </c>
      <c r="L120" s="201" t="str">
        <f>IF(SUM(A119:A122)=12003,K120,VLOOKUP(LARGE($A$5:$A$8,2),A119:B122,2,FALSE))</f>
        <v>7B</v>
      </c>
      <c r="M120" s="109"/>
      <c r="N120" s="109"/>
      <c r="O120" s="109"/>
      <c r="P120" s="182">
        <f t="shared" si="86"/>
        <v>3.08</v>
      </c>
      <c r="Q120" s="178">
        <v>3</v>
      </c>
      <c r="R120" s="178">
        <v>8</v>
      </c>
      <c r="S120" s="127" t="s">
        <v>2</v>
      </c>
      <c r="T120" s="175" t="str">
        <f t="shared" si="87"/>
        <v>Player 10</v>
      </c>
      <c r="U120" s="175" t="str">
        <f t="shared" si="87"/>
        <v>Player 26</v>
      </c>
      <c r="V120" s="179"/>
      <c r="W120" s="179"/>
      <c r="X120" s="134" t="str">
        <f>B140</f>
        <v>Player 24</v>
      </c>
      <c r="Z120" s="142">
        <f>Z107+AA120/100</f>
        <v>8.12</v>
      </c>
      <c r="AA120" s="143">
        <v>12</v>
      </c>
      <c r="AB120" s="127" t="str">
        <f t="shared" si="80"/>
        <v>-</v>
      </c>
      <c r="AC120" s="127" t="str">
        <f t="shared" si="81"/>
        <v>-</v>
      </c>
      <c r="AD120" s="127" t="str">
        <f t="shared" si="82"/>
        <v>-</v>
      </c>
      <c r="AE120" s="127" t="str">
        <f t="shared" si="83"/>
        <v>-</v>
      </c>
      <c r="AF120" s="127" t="str">
        <f t="shared" si="84"/>
        <v>-</v>
      </c>
      <c r="AG120" s="144" t="str">
        <f t="shared" si="85"/>
        <v>-</v>
      </c>
    </row>
    <row r="121" spans="1:30" ht="13.5" thickBot="1">
      <c r="A121" s="195">
        <f>C121*1000+J121*50+H121+0.7</f>
        <v>3000.7</v>
      </c>
      <c r="B121" s="202" t="str">
        <f>Player!B23</f>
        <v>Player 23</v>
      </c>
      <c r="C121" s="197">
        <f>3*E121+F121</f>
        <v>3</v>
      </c>
      <c r="D121" s="185">
        <f>SUM(E121:G121)</f>
        <v>3</v>
      </c>
      <c r="E121" s="185">
        <f>SUM(F126+H127+H130)</f>
        <v>0</v>
      </c>
      <c r="F121" s="198">
        <f>SUM(G126+G127+G130)</f>
        <v>3</v>
      </c>
      <c r="G121" s="198">
        <f>SUM(H126+F127+F130)</f>
        <v>0</v>
      </c>
      <c r="H121" s="198">
        <f>SUM(D126+E127+E130)</f>
        <v>0</v>
      </c>
      <c r="I121" s="198">
        <f>SUM(E126+D127+D130)</f>
        <v>0</v>
      </c>
      <c r="J121" s="199">
        <f>H121-I121</f>
        <v>0</v>
      </c>
      <c r="K121" s="200" t="s">
        <v>73</v>
      </c>
      <c r="L121" s="201" t="str">
        <f>IF(SUM(A119:A122)=12003,K121,VLOOKUP(LARGE($A$5:$A$8,3),A119:B122,2,FALSE))</f>
        <v>7C</v>
      </c>
      <c r="N121" s="109"/>
      <c r="O121" s="109"/>
      <c r="P121" s="181">
        <f t="shared" si="86"/>
        <v>5.07</v>
      </c>
      <c r="Q121" s="178">
        <v>5</v>
      </c>
      <c r="R121" s="178">
        <v>7</v>
      </c>
      <c r="S121" s="167" t="s">
        <v>2</v>
      </c>
      <c r="T121" s="176" t="str">
        <f t="shared" si="87"/>
        <v>Player 7</v>
      </c>
      <c r="U121" s="176" t="str">
        <f t="shared" si="87"/>
        <v>Player 26</v>
      </c>
      <c r="V121" s="180"/>
      <c r="W121" s="180"/>
      <c r="X121" s="177" t="str">
        <f>B141</f>
        <v>Player 25</v>
      </c>
      <c r="Y121" s="109"/>
      <c r="Z121" s="145"/>
      <c r="AC121" s="109"/>
      <c r="AD121" s="109"/>
    </row>
    <row r="122" spans="1:33" ht="13.5" thickBot="1">
      <c r="A122" s="195">
        <f>C122*1000+J122*50+H122+0.6</f>
        <v>3000.6</v>
      </c>
      <c r="B122" s="203" t="str">
        <f>Player!B26</f>
        <v>Player 26</v>
      </c>
      <c r="C122" s="204">
        <f>3*E122+F122</f>
        <v>3</v>
      </c>
      <c r="D122" s="205">
        <f>SUM(E122:G122)</f>
        <v>3</v>
      </c>
      <c r="E122" s="205">
        <f>SUM(H126+H128+H129)</f>
        <v>0</v>
      </c>
      <c r="F122" s="205">
        <f>SUM(G126+G128+G129)</f>
        <v>3</v>
      </c>
      <c r="G122" s="206">
        <f>SUM(F126+F128+F129)</f>
        <v>0</v>
      </c>
      <c r="H122" s="206">
        <f>SUM(E126+E128+E129)</f>
        <v>0</v>
      </c>
      <c r="I122" s="206">
        <f>SUM(D126+D128+D129)</f>
        <v>0</v>
      </c>
      <c r="J122" s="207">
        <f>H122-I122</f>
        <v>0</v>
      </c>
      <c r="K122" s="208" t="s">
        <v>90</v>
      </c>
      <c r="L122" s="209" t="str">
        <f>IF(SUM(A119:A122)=12003,K122,VLOOKUP(LARGE($A$5:$A$8,4),A119:B122,2,FALSE))</f>
        <v>7D</v>
      </c>
      <c r="N122" s="109"/>
      <c r="O122" s="109"/>
      <c r="P122" s="182">
        <f t="shared" si="86"/>
        <v>5.08</v>
      </c>
      <c r="Q122" s="178">
        <v>5</v>
      </c>
      <c r="R122" s="178">
        <v>8</v>
      </c>
      <c r="S122" s="127" t="s">
        <v>2</v>
      </c>
      <c r="T122" s="175" t="str">
        <f t="shared" si="87"/>
        <v>Player 10</v>
      </c>
      <c r="U122" s="175" t="str">
        <f t="shared" si="87"/>
        <v>Player 23</v>
      </c>
      <c r="V122" s="179"/>
      <c r="W122" s="179"/>
      <c r="X122" s="134" t="str">
        <f>B140</f>
        <v>Player 24</v>
      </c>
      <c r="Y122" s="109"/>
      <c r="Z122" s="108">
        <v>9</v>
      </c>
      <c r="AA122" s="277" t="s">
        <v>117</v>
      </c>
      <c r="AB122" s="278"/>
      <c r="AC122" s="278"/>
      <c r="AD122" s="278"/>
      <c r="AE122" s="278"/>
      <c r="AF122" s="278"/>
      <c r="AG122" s="279"/>
    </row>
    <row r="123" spans="1:33" ht="13.5" thickBot="1">
      <c r="A123" s="210"/>
      <c r="B123" s="211"/>
      <c r="C123" s="212"/>
      <c r="D123" s="212"/>
      <c r="E123" s="212"/>
      <c r="F123" s="213"/>
      <c r="G123" s="213"/>
      <c r="H123" s="214"/>
      <c r="I123" s="212"/>
      <c r="J123" s="212"/>
      <c r="K123" s="215"/>
      <c r="L123" s="216"/>
      <c r="M123" s="152"/>
      <c r="N123" s="152"/>
      <c r="O123" s="152"/>
      <c r="P123" s="149"/>
      <c r="Q123" s="137"/>
      <c r="R123" s="138"/>
      <c r="S123" s="138"/>
      <c r="T123" s="139"/>
      <c r="U123" s="139"/>
      <c r="V123" s="140"/>
      <c r="W123" s="140"/>
      <c r="X123" s="139"/>
      <c r="Y123" s="109"/>
      <c r="Z123" s="148" t="s">
        <v>127</v>
      </c>
      <c r="AA123" s="116" t="s">
        <v>118</v>
      </c>
      <c r="AB123" s="116" t="s">
        <v>123</v>
      </c>
      <c r="AC123" s="117" t="s">
        <v>124</v>
      </c>
      <c r="AD123" s="117" t="s">
        <v>125</v>
      </c>
      <c r="AE123" s="118" t="s">
        <v>126</v>
      </c>
      <c r="AF123" s="118"/>
      <c r="AG123" s="116" t="s">
        <v>42</v>
      </c>
    </row>
    <row r="124" spans="1:33" ht="12.75">
      <c r="A124" s="217"/>
      <c r="B124" s="217"/>
      <c r="C124" s="233" t="s">
        <v>41</v>
      </c>
      <c r="D124" s="287" t="s">
        <v>11</v>
      </c>
      <c r="E124" s="287"/>
      <c r="F124" s="218"/>
      <c r="G124" s="219"/>
      <c r="H124" s="218"/>
      <c r="I124" s="287" t="s">
        <v>42</v>
      </c>
      <c r="J124" s="288"/>
      <c r="K124" s="220"/>
      <c r="L124" s="221"/>
      <c r="N124" s="109"/>
      <c r="O124" s="109"/>
      <c r="R124" s="138"/>
      <c r="S124" s="138"/>
      <c r="T124" s="139"/>
      <c r="U124" s="139"/>
      <c r="V124" s="140"/>
      <c r="W124" s="140"/>
      <c r="X124" s="139"/>
      <c r="Y124" s="109"/>
      <c r="Z124" s="123">
        <f>Z122+AA124/100</f>
        <v>9.01</v>
      </c>
      <c r="AA124" s="124">
        <v>1</v>
      </c>
      <c r="AB124" s="125" t="str">
        <f aca="true" t="shared" si="88" ref="AB124:AB135">_xlfn.IFERROR(VLOOKUP(Z124,$P:$X,4,FALSE),"-")</f>
        <v>1/4</v>
      </c>
      <c r="AC124" s="125" t="str">
        <f aca="true" t="shared" si="89" ref="AC124:AC135">_xlfn.IFERROR(VLOOKUP(Z124,$P:$X,5,FALSE),"-")</f>
        <v>1A</v>
      </c>
      <c r="AD124" s="119" t="str">
        <f aca="true" t="shared" si="90" ref="AD124:AD135">_xlfn.IFERROR(VLOOKUP(Z124,$P:$X,6,FALSE),"-")</f>
        <v>8A</v>
      </c>
      <c r="AE124" s="119">
        <f aca="true" t="shared" si="91" ref="AE124:AE135">_xlfn.IFERROR(VLOOKUP(Z124,$P:$X,7,FALSE),"-")</f>
        <v>1</v>
      </c>
      <c r="AF124" s="119">
        <f aca="true" t="shared" si="92" ref="AF124:AF135">_xlfn.IFERROR(VLOOKUP(Z124,$P:$X,8,FALSE),"-")</f>
        <v>0</v>
      </c>
      <c r="AG124" s="126" t="str">
        <f aca="true" t="shared" si="93" ref="AG124:AG135">_xlfn.IFERROR(VLOOKUP(Z124,$P:$X,9,FALSE),"-")</f>
        <v>6B</v>
      </c>
    </row>
    <row r="125" spans="1:33" ht="12.75">
      <c r="A125" s="222" t="str">
        <f>B119</f>
        <v>Player 7</v>
      </c>
      <c r="B125" s="222" t="str">
        <f>B120</f>
        <v>Player 10</v>
      </c>
      <c r="C125" s="234">
        <v>1</v>
      </c>
      <c r="D125" s="223">
        <f>V117</f>
        <v>0</v>
      </c>
      <c r="E125" s="223">
        <f>W117</f>
        <v>0</v>
      </c>
      <c r="F125" s="224">
        <f aca="true" t="shared" si="94" ref="F125:F130">IF(D125&gt;E125,1,0)</f>
        <v>0</v>
      </c>
      <c r="G125" s="224">
        <f aca="true" t="shared" si="95" ref="G125:G130">IF(D125=E125,1,0)</f>
        <v>1</v>
      </c>
      <c r="H125" s="224">
        <f aca="true" t="shared" si="96" ref="H125:H130">IF(D125&lt;E125,1,0)</f>
        <v>0</v>
      </c>
      <c r="I125" s="280" t="str">
        <f aca="true" t="shared" si="97" ref="I125:I130">X117</f>
        <v>Player 8</v>
      </c>
      <c r="J125" s="281"/>
      <c r="K125" s="225"/>
      <c r="L125" s="221"/>
      <c r="N125" s="109"/>
      <c r="O125" s="109"/>
      <c r="R125" s="138"/>
      <c r="S125" s="138"/>
      <c r="T125" s="139"/>
      <c r="U125" s="139"/>
      <c r="V125" s="140"/>
      <c r="W125" s="140"/>
      <c r="X125" s="139"/>
      <c r="Y125" s="109"/>
      <c r="Z125" s="129">
        <f>Z122+AA125/100</f>
        <v>9.02</v>
      </c>
      <c r="AA125" s="130">
        <v>2</v>
      </c>
      <c r="AB125" s="131" t="str">
        <f t="shared" si="88"/>
        <v>1/4</v>
      </c>
      <c r="AC125" s="131" t="str">
        <f t="shared" si="89"/>
        <v>2A</v>
      </c>
      <c r="AD125" s="131" t="str">
        <f t="shared" si="90"/>
        <v>7A</v>
      </c>
      <c r="AE125" s="131">
        <f t="shared" si="91"/>
        <v>1</v>
      </c>
      <c r="AF125" s="131">
        <f t="shared" si="92"/>
        <v>0</v>
      </c>
      <c r="AG125" s="132" t="str">
        <f t="shared" si="93"/>
        <v>5B</v>
      </c>
    </row>
    <row r="126" spans="1:33" s="152" customFormat="1" ht="12.75">
      <c r="A126" s="222" t="str">
        <f>B121</f>
        <v>Player 23</v>
      </c>
      <c r="B126" s="222" t="str">
        <f>B122</f>
        <v>Player 26</v>
      </c>
      <c r="C126" s="234">
        <v>2</v>
      </c>
      <c r="D126" s="197">
        <f>V118</f>
        <v>0</v>
      </c>
      <c r="E126" s="197">
        <f>W118</f>
        <v>0</v>
      </c>
      <c r="F126" s="224">
        <f t="shared" si="94"/>
        <v>0</v>
      </c>
      <c r="G126" s="224">
        <f t="shared" si="95"/>
        <v>1</v>
      </c>
      <c r="H126" s="224">
        <f t="shared" si="96"/>
        <v>0</v>
      </c>
      <c r="I126" s="280" t="str">
        <f t="shared" si="97"/>
        <v>Player 25</v>
      </c>
      <c r="J126" s="281"/>
      <c r="K126" s="225"/>
      <c r="L126" s="226"/>
      <c r="M126" s="109"/>
      <c r="N126" s="109"/>
      <c r="O126" s="109"/>
      <c r="P126" s="110"/>
      <c r="Q126" s="110"/>
      <c r="R126" s="138"/>
      <c r="S126" s="138"/>
      <c r="T126" s="139"/>
      <c r="U126" s="139"/>
      <c r="V126" s="140"/>
      <c r="W126" s="140"/>
      <c r="X126" s="139"/>
      <c r="Z126" s="129">
        <f>Z122+AA126/100</f>
        <v>9.03</v>
      </c>
      <c r="AA126" s="130">
        <v>3</v>
      </c>
      <c r="AB126" s="131" t="str">
        <f t="shared" si="88"/>
        <v>1/4</v>
      </c>
      <c r="AC126" s="131" t="str">
        <f t="shared" si="89"/>
        <v>3A</v>
      </c>
      <c r="AD126" s="131" t="str">
        <f t="shared" si="90"/>
        <v>6A</v>
      </c>
      <c r="AE126" s="131">
        <f t="shared" si="91"/>
        <v>1</v>
      </c>
      <c r="AF126" s="131">
        <f t="shared" si="92"/>
        <v>0</v>
      </c>
      <c r="AG126" s="132" t="str">
        <f t="shared" si="93"/>
        <v>8B</v>
      </c>
    </row>
    <row r="127" spans="1:33" s="152" customFormat="1" ht="12.75">
      <c r="A127" s="222" t="str">
        <f>B119</f>
        <v>Player 7</v>
      </c>
      <c r="B127" s="222" t="str">
        <f>B121</f>
        <v>Player 23</v>
      </c>
      <c r="C127" s="234">
        <v>1</v>
      </c>
      <c r="D127" s="197">
        <f>V122</f>
        <v>0</v>
      </c>
      <c r="E127" s="197">
        <f>W122</f>
        <v>0</v>
      </c>
      <c r="F127" s="224">
        <f t="shared" si="94"/>
        <v>0</v>
      </c>
      <c r="G127" s="224">
        <f t="shared" si="95"/>
        <v>1</v>
      </c>
      <c r="H127" s="224">
        <f t="shared" si="96"/>
        <v>0</v>
      </c>
      <c r="I127" s="280" t="str">
        <f t="shared" si="97"/>
        <v>Player 9</v>
      </c>
      <c r="J127" s="281"/>
      <c r="K127" s="225"/>
      <c r="L127" s="221"/>
      <c r="M127" s="109"/>
      <c r="N127" s="109"/>
      <c r="O127" s="109"/>
      <c r="P127" s="110"/>
      <c r="Q127" s="110"/>
      <c r="R127" s="138"/>
      <c r="S127" s="138"/>
      <c r="T127" s="139"/>
      <c r="U127" s="139"/>
      <c r="V127" s="140"/>
      <c r="W127" s="140"/>
      <c r="X127" s="139"/>
      <c r="Z127" s="129">
        <f>Z122+AA127/100</f>
        <v>9.04</v>
      </c>
      <c r="AA127" s="130">
        <v>4</v>
      </c>
      <c r="AB127" s="131" t="str">
        <f t="shared" si="88"/>
        <v>1/4</v>
      </c>
      <c r="AC127" s="131" t="str">
        <f t="shared" si="89"/>
        <v>4A</v>
      </c>
      <c r="AD127" s="131" t="str">
        <f t="shared" si="90"/>
        <v>5A</v>
      </c>
      <c r="AE127" s="131">
        <f t="shared" si="91"/>
        <v>1</v>
      </c>
      <c r="AF127" s="131">
        <f t="shared" si="92"/>
        <v>0</v>
      </c>
      <c r="AG127" s="132" t="str">
        <f t="shared" si="93"/>
        <v>7B</v>
      </c>
    </row>
    <row r="128" spans="1:33" s="152" customFormat="1" ht="12.75">
      <c r="A128" s="222" t="str">
        <f>B120</f>
        <v>Player 10</v>
      </c>
      <c r="B128" s="222" t="str">
        <f>B122</f>
        <v>Player 26</v>
      </c>
      <c r="C128" s="234">
        <v>2</v>
      </c>
      <c r="D128" s="223">
        <f>V123</f>
        <v>0</v>
      </c>
      <c r="E128" s="223">
        <f>W123</f>
        <v>0</v>
      </c>
      <c r="F128" s="224">
        <f t="shared" si="94"/>
        <v>0</v>
      </c>
      <c r="G128" s="224">
        <f t="shared" si="95"/>
        <v>1</v>
      </c>
      <c r="H128" s="224">
        <f t="shared" si="96"/>
        <v>0</v>
      </c>
      <c r="I128" s="280" t="str">
        <f t="shared" si="97"/>
        <v>Player 24</v>
      </c>
      <c r="J128" s="281"/>
      <c r="K128" s="225"/>
      <c r="L128" s="221"/>
      <c r="M128" s="109"/>
      <c r="N128" s="109"/>
      <c r="O128" s="109"/>
      <c r="P128" s="110"/>
      <c r="Q128" s="110"/>
      <c r="R128" s="138"/>
      <c r="S128" s="138"/>
      <c r="T128" s="139"/>
      <c r="U128" s="139"/>
      <c r="V128" s="140"/>
      <c r="W128" s="140"/>
      <c r="X128" s="139"/>
      <c r="Z128" s="129">
        <f>Z122+AA128/100</f>
        <v>9.05</v>
      </c>
      <c r="AA128" s="130">
        <v>5</v>
      </c>
      <c r="AB128" s="131" t="str">
        <f t="shared" si="88"/>
        <v>1/4c</v>
      </c>
      <c r="AC128" s="131" t="str">
        <f t="shared" si="89"/>
        <v>1C</v>
      </c>
      <c r="AD128" s="131" t="str">
        <f t="shared" si="90"/>
        <v>8C</v>
      </c>
      <c r="AE128" s="131">
        <f t="shared" si="91"/>
        <v>1</v>
      </c>
      <c r="AF128" s="131">
        <f t="shared" si="92"/>
        <v>0</v>
      </c>
      <c r="AG128" s="132" t="str">
        <f t="shared" si="93"/>
        <v>6D</v>
      </c>
    </row>
    <row r="129" spans="1:33" s="152" customFormat="1" ht="12.75">
      <c r="A129" s="222" t="str">
        <f>B119</f>
        <v>Player 7</v>
      </c>
      <c r="B129" s="222" t="str">
        <f>B122</f>
        <v>Player 26</v>
      </c>
      <c r="C129" s="234">
        <v>1</v>
      </c>
      <c r="D129" s="223">
        <f>V127</f>
        <v>0</v>
      </c>
      <c r="E129" s="223">
        <f>W127</f>
        <v>0</v>
      </c>
      <c r="F129" s="224">
        <f t="shared" si="94"/>
        <v>0</v>
      </c>
      <c r="G129" s="224">
        <f t="shared" si="95"/>
        <v>1</v>
      </c>
      <c r="H129" s="224">
        <f t="shared" si="96"/>
        <v>0</v>
      </c>
      <c r="I129" s="280" t="str">
        <f t="shared" si="97"/>
        <v>Player 25</v>
      </c>
      <c r="J129" s="281"/>
      <c r="K129" s="225"/>
      <c r="L129" s="221"/>
      <c r="M129" s="109"/>
      <c r="N129" s="109"/>
      <c r="O129" s="109"/>
      <c r="P129" s="110"/>
      <c r="Q129" s="110"/>
      <c r="R129" s="138"/>
      <c r="S129" s="138"/>
      <c r="T129" s="139"/>
      <c r="U129" s="139"/>
      <c r="V129" s="140"/>
      <c r="W129" s="140"/>
      <c r="X129" s="139"/>
      <c r="Z129" s="129">
        <f>Z122+AA129/100</f>
        <v>9.06</v>
      </c>
      <c r="AA129" s="130">
        <v>6</v>
      </c>
      <c r="AB129" s="131" t="str">
        <f t="shared" si="88"/>
        <v>1/4c</v>
      </c>
      <c r="AC129" s="131" t="str">
        <f t="shared" si="89"/>
        <v>2C</v>
      </c>
      <c r="AD129" s="131" t="str">
        <f t="shared" si="90"/>
        <v>7C</v>
      </c>
      <c r="AE129" s="131">
        <f t="shared" si="91"/>
        <v>1</v>
      </c>
      <c r="AF129" s="131">
        <f t="shared" si="92"/>
        <v>0</v>
      </c>
      <c r="AG129" s="132" t="str">
        <f t="shared" si="93"/>
        <v>5D</v>
      </c>
    </row>
    <row r="130" spans="1:33" s="152" customFormat="1" ht="12.75">
      <c r="A130" s="222" t="str">
        <f>B120</f>
        <v>Player 10</v>
      </c>
      <c r="B130" s="222" t="str">
        <f>B121</f>
        <v>Player 23</v>
      </c>
      <c r="C130" s="234">
        <v>2</v>
      </c>
      <c r="D130" s="223">
        <f>V128</f>
        <v>0</v>
      </c>
      <c r="E130" s="223">
        <f>W128</f>
        <v>0</v>
      </c>
      <c r="F130" s="224">
        <f t="shared" si="94"/>
        <v>0</v>
      </c>
      <c r="G130" s="224">
        <f t="shared" si="95"/>
        <v>1</v>
      </c>
      <c r="H130" s="224">
        <f t="shared" si="96"/>
        <v>0</v>
      </c>
      <c r="I130" s="280" t="str">
        <f t="shared" si="97"/>
        <v>Player 24</v>
      </c>
      <c r="J130" s="281"/>
      <c r="K130" s="225"/>
      <c r="L130" s="221"/>
      <c r="M130" s="109"/>
      <c r="N130" s="109"/>
      <c r="O130" s="109"/>
      <c r="P130" s="110"/>
      <c r="Q130" s="106"/>
      <c r="R130" s="138"/>
      <c r="S130" s="138"/>
      <c r="T130" s="139"/>
      <c r="U130" s="139"/>
      <c r="V130" s="140"/>
      <c r="W130" s="140"/>
      <c r="X130" s="139"/>
      <c r="Z130" s="129">
        <f>Z122+AA130/100</f>
        <v>9.07</v>
      </c>
      <c r="AA130" s="141">
        <v>7</v>
      </c>
      <c r="AB130" s="131" t="str">
        <f t="shared" si="88"/>
        <v>1/4c</v>
      </c>
      <c r="AC130" s="131" t="str">
        <f t="shared" si="89"/>
        <v>3C</v>
      </c>
      <c r="AD130" s="131" t="str">
        <f t="shared" si="90"/>
        <v>6C</v>
      </c>
      <c r="AE130" s="131">
        <f t="shared" si="91"/>
        <v>1</v>
      </c>
      <c r="AF130" s="131">
        <f t="shared" si="92"/>
        <v>0</v>
      </c>
      <c r="AG130" s="132" t="str">
        <f t="shared" si="93"/>
        <v>8D</v>
      </c>
    </row>
    <row r="131" spans="1:33" ht="13.5" thickBot="1">
      <c r="A131" s="227"/>
      <c r="B131" s="228"/>
      <c r="C131" s="228"/>
      <c r="D131" s="228"/>
      <c r="E131" s="228"/>
      <c r="F131" s="228"/>
      <c r="G131" s="228"/>
      <c r="H131" s="228"/>
      <c r="I131" s="228"/>
      <c r="J131" s="228"/>
      <c r="K131" s="228"/>
      <c r="L131" s="229"/>
      <c r="N131" s="109"/>
      <c r="O131" s="109"/>
      <c r="R131" s="138"/>
      <c r="S131" s="138"/>
      <c r="T131" s="139"/>
      <c r="U131" s="139"/>
      <c r="V131" s="147"/>
      <c r="W131" s="140"/>
      <c r="X131" s="139"/>
      <c r="Y131" s="109"/>
      <c r="Z131" s="129">
        <f>Z122+AA131/100</f>
        <v>9.08</v>
      </c>
      <c r="AA131" s="130">
        <v>8</v>
      </c>
      <c r="AB131" s="131" t="str">
        <f t="shared" si="88"/>
        <v>1/4c</v>
      </c>
      <c r="AC131" s="131" t="str">
        <f t="shared" si="89"/>
        <v>4C</v>
      </c>
      <c r="AD131" s="131" t="str">
        <f t="shared" si="90"/>
        <v>5C</v>
      </c>
      <c r="AE131" s="131">
        <f t="shared" si="91"/>
        <v>1</v>
      </c>
      <c r="AF131" s="131">
        <f t="shared" si="92"/>
        <v>0</v>
      </c>
      <c r="AG131" s="132" t="str">
        <f t="shared" si="93"/>
        <v>7D</v>
      </c>
    </row>
    <row r="132" spans="14:33" ht="12.75">
      <c r="N132" s="109"/>
      <c r="O132" s="109"/>
      <c r="Q132" s="149"/>
      <c r="R132" s="138"/>
      <c r="S132" s="138"/>
      <c r="T132" s="150"/>
      <c r="U132" s="150"/>
      <c r="V132" s="151"/>
      <c r="W132" s="151"/>
      <c r="X132" s="150"/>
      <c r="Y132" s="109"/>
      <c r="Z132" s="129">
        <f>Z122+AA132/100</f>
        <v>9.09</v>
      </c>
      <c r="AA132" s="130">
        <v>9</v>
      </c>
      <c r="AB132" s="131" t="str">
        <f t="shared" si="88"/>
        <v>-</v>
      </c>
      <c r="AC132" s="131" t="str">
        <f t="shared" si="89"/>
        <v>-</v>
      </c>
      <c r="AD132" s="131" t="str">
        <f t="shared" si="90"/>
        <v>-</v>
      </c>
      <c r="AE132" s="131" t="str">
        <f t="shared" si="91"/>
        <v>-</v>
      </c>
      <c r="AF132" s="131" t="str">
        <f t="shared" si="92"/>
        <v>-</v>
      </c>
      <c r="AG132" s="132" t="str">
        <f t="shared" si="93"/>
        <v>-</v>
      </c>
    </row>
    <row r="133" spans="14:33" ht="13.5" thickBot="1">
      <c r="N133" s="109"/>
      <c r="O133" s="109"/>
      <c r="R133" s="153"/>
      <c r="S133" s="153"/>
      <c r="T133" s="153"/>
      <c r="U133" s="153"/>
      <c r="V133" s="153"/>
      <c r="W133" s="153"/>
      <c r="X133" s="153"/>
      <c r="Y133" s="109"/>
      <c r="Z133" s="129">
        <f>Z122+AA133/100</f>
        <v>9.1</v>
      </c>
      <c r="AA133" s="130">
        <v>10</v>
      </c>
      <c r="AB133" s="131" t="str">
        <f t="shared" si="88"/>
        <v>-</v>
      </c>
      <c r="AC133" s="131" t="str">
        <f t="shared" si="89"/>
        <v>-</v>
      </c>
      <c r="AD133" s="131" t="str">
        <f t="shared" si="90"/>
        <v>-</v>
      </c>
      <c r="AE133" s="131" t="str">
        <f t="shared" si="91"/>
        <v>-</v>
      </c>
      <c r="AF133" s="131" t="str">
        <f t="shared" si="92"/>
        <v>-</v>
      </c>
      <c r="AG133" s="132" t="str">
        <f t="shared" si="93"/>
        <v>-</v>
      </c>
    </row>
    <row r="134" spans="1:33" ht="13.5" thickBot="1">
      <c r="A134" s="102" t="s">
        <v>18</v>
      </c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4"/>
      <c r="M134" s="105"/>
      <c r="N134" s="105"/>
      <c r="O134" s="105"/>
      <c r="P134" s="107"/>
      <c r="Q134" s="107"/>
      <c r="R134" s="271" t="s">
        <v>60</v>
      </c>
      <c r="S134" s="272"/>
      <c r="T134" s="272"/>
      <c r="U134" s="272"/>
      <c r="V134" s="272"/>
      <c r="W134" s="272"/>
      <c r="X134" s="273"/>
      <c r="Y134" s="109"/>
      <c r="Z134" s="129">
        <f>Z122+AA134/100</f>
        <v>9.11</v>
      </c>
      <c r="AA134" s="141">
        <v>11</v>
      </c>
      <c r="AB134" s="131" t="str">
        <f t="shared" si="88"/>
        <v>-</v>
      </c>
      <c r="AC134" s="131" t="str">
        <f t="shared" si="89"/>
        <v>-</v>
      </c>
      <c r="AD134" s="131" t="str">
        <f t="shared" si="90"/>
        <v>-</v>
      </c>
      <c r="AE134" s="131" t="str">
        <f t="shared" si="91"/>
        <v>-</v>
      </c>
      <c r="AF134" s="131" t="str">
        <f t="shared" si="92"/>
        <v>-</v>
      </c>
      <c r="AG134" s="132" t="str">
        <f t="shared" si="93"/>
        <v>-</v>
      </c>
    </row>
    <row r="135" spans="1:33" ht="13.5" thickBot="1">
      <c r="A135" s="186"/>
      <c r="B135" s="189"/>
      <c r="C135" s="190"/>
      <c r="D135" s="190"/>
      <c r="E135" s="190"/>
      <c r="F135" s="191"/>
      <c r="G135" s="191"/>
      <c r="H135" s="192"/>
      <c r="I135" s="190"/>
      <c r="J135" s="190"/>
      <c r="K135" s="193"/>
      <c r="L135" s="194"/>
      <c r="N135" s="109"/>
      <c r="O135" s="109"/>
      <c r="P135" s="111" t="s">
        <v>127</v>
      </c>
      <c r="Q135" s="111" t="s">
        <v>116</v>
      </c>
      <c r="R135" s="112" t="s">
        <v>41</v>
      </c>
      <c r="S135" s="112" t="s">
        <v>56</v>
      </c>
      <c r="T135" s="113"/>
      <c r="U135" s="113"/>
      <c r="V135" s="114"/>
      <c r="W135" s="114"/>
      <c r="X135" s="112" t="s">
        <v>42</v>
      </c>
      <c r="Y135" s="109"/>
      <c r="Z135" s="142">
        <f>Z122+AA135/100</f>
        <v>9.12</v>
      </c>
      <c r="AA135" s="143">
        <v>12</v>
      </c>
      <c r="AB135" s="127" t="str">
        <f t="shared" si="88"/>
        <v>-</v>
      </c>
      <c r="AC135" s="127" t="str">
        <f t="shared" si="89"/>
        <v>-</v>
      </c>
      <c r="AD135" s="127" t="str">
        <f t="shared" si="90"/>
        <v>-</v>
      </c>
      <c r="AE135" s="127" t="str">
        <f t="shared" si="91"/>
        <v>-</v>
      </c>
      <c r="AF135" s="127" t="str">
        <f t="shared" si="92"/>
        <v>-</v>
      </c>
      <c r="AG135" s="144" t="str">
        <f t="shared" si="93"/>
        <v>-</v>
      </c>
    </row>
    <row r="136" spans="1:30" ht="13.5" thickBot="1">
      <c r="A136" s="187"/>
      <c r="B136" s="188" t="str">
        <f>A134</f>
        <v>GIRONE 8</v>
      </c>
      <c r="C136" s="282" t="s">
        <v>132</v>
      </c>
      <c r="D136" s="283"/>
      <c r="E136" s="283"/>
      <c r="F136" s="283"/>
      <c r="G136" s="283"/>
      <c r="H136" s="283"/>
      <c r="I136" s="283"/>
      <c r="J136" s="284"/>
      <c r="K136" s="285" t="s">
        <v>133</v>
      </c>
      <c r="L136" s="286"/>
      <c r="M136" s="152"/>
      <c r="N136" s="152"/>
      <c r="O136" s="152"/>
      <c r="P136" s="181">
        <f aca="true" t="shared" si="98" ref="P136:P141">Q136+R136/100</f>
        <v>2.08</v>
      </c>
      <c r="Q136" s="178">
        <v>2</v>
      </c>
      <c r="R136" s="178">
        <v>8</v>
      </c>
      <c r="S136" s="119" t="s">
        <v>115</v>
      </c>
      <c r="T136" s="120" t="str">
        <f aca="true" t="shared" si="99" ref="T136:U141">A144</f>
        <v>Player 8</v>
      </c>
      <c r="U136" s="120" t="str">
        <f t="shared" si="99"/>
        <v>Player 9</v>
      </c>
      <c r="V136" s="178"/>
      <c r="W136" s="178"/>
      <c r="X136" s="122" t="str">
        <f>B119</f>
        <v>Player 7</v>
      </c>
      <c r="Y136" s="109"/>
      <c r="Z136" s="145"/>
      <c r="AC136" s="109"/>
      <c r="AD136" s="109"/>
    </row>
    <row r="137" spans="1:33" ht="13.5" thickBot="1">
      <c r="A137" s="187"/>
      <c r="B137" s="232" t="s">
        <v>112</v>
      </c>
      <c r="C137" s="239" t="s">
        <v>1</v>
      </c>
      <c r="D137" s="240" t="s">
        <v>2</v>
      </c>
      <c r="E137" s="240" t="s">
        <v>3</v>
      </c>
      <c r="F137" s="241" t="s">
        <v>4</v>
      </c>
      <c r="G137" s="241" t="s">
        <v>5</v>
      </c>
      <c r="H137" s="241" t="s">
        <v>6</v>
      </c>
      <c r="I137" s="240" t="s">
        <v>7</v>
      </c>
      <c r="J137" s="242" t="s">
        <v>8</v>
      </c>
      <c r="K137" s="230" t="s">
        <v>134</v>
      </c>
      <c r="L137" s="231" t="s">
        <v>112</v>
      </c>
      <c r="N137" s="109"/>
      <c r="O137" s="109"/>
      <c r="P137" s="182">
        <f t="shared" si="98"/>
        <v>2.07</v>
      </c>
      <c r="Q137" s="178">
        <v>2</v>
      </c>
      <c r="R137" s="178">
        <v>7</v>
      </c>
      <c r="S137" s="127" t="s">
        <v>115</v>
      </c>
      <c r="T137" s="175" t="str">
        <f t="shared" si="99"/>
        <v>Player 24</v>
      </c>
      <c r="U137" s="175" t="str">
        <f t="shared" si="99"/>
        <v>Player 25</v>
      </c>
      <c r="V137" s="179"/>
      <c r="W137" s="179"/>
      <c r="X137" s="134" t="str">
        <f>B122</f>
        <v>Player 26</v>
      </c>
      <c r="Y137" s="109"/>
      <c r="Z137" s="108">
        <v>10</v>
      </c>
      <c r="AA137" s="277" t="s">
        <v>117</v>
      </c>
      <c r="AB137" s="278"/>
      <c r="AC137" s="278"/>
      <c r="AD137" s="278"/>
      <c r="AE137" s="278"/>
      <c r="AF137" s="278"/>
      <c r="AG137" s="279"/>
    </row>
    <row r="138" spans="1:33" ht="13.5" thickBot="1">
      <c r="A138" s="195">
        <f>C138*1000+J138*50+H138+0.9</f>
        <v>3000.9</v>
      </c>
      <c r="B138" s="196" t="str">
        <f>Player!B8</f>
        <v>Player 8</v>
      </c>
      <c r="C138" s="197">
        <f>3*E138+F138</f>
        <v>3</v>
      </c>
      <c r="D138" s="185">
        <f>SUM(E138:G138)</f>
        <v>3</v>
      </c>
      <c r="E138" s="185">
        <f>SUM(F144+F146+F148)</f>
        <v>0</v>
      </c>
      <c r="F138" s="198">
        <f>SUM(G144+G146+G148)</f>
        <v>3</v>
      </c>
      <c r="G138" s="198">
        <f>SUM(H144+H146+H148)</f>
        <v>0</v>
      </c>
      <c r="H138" s="198">
        <f>SUM(D144+D146+D148)</f>
        <v>0</v>
      </c>
      <c r="I138" s="185">
        <f>SUM(E144+E146+E148)</f>
        <v>0</v>
      </c>
      <c r="J138" s="199">
        <f>H138-I138</f>
        <v>0</v>
      </c>
      <c r="K138" s="200" t="s">
        <v>74</v>
      </c>
      <c r="L138" s="201" t="str">
        <f>IF(SUM(A138:A141)=12003,K138,VLOOKUP(LARGE($A$5:$A$8,1),A138:B141,2,FALSE))</f>
        <v>8A</v>
      </c>
      <c r="N138" s="109"/>
      <c r="O138" s="109"/>
      <c r="P138" s="181">
        <f t="shared" si="98"/>
        <v>4.08</v>
      </c>
      <c r="Q138" s="178">
        <v>4</v>
      </c>
      <c r="R138" s="178">
        <v>8</v>
      </c>
      <c r="S138" s="167" t="s">
        <v>115</v>
      </c>
      <c r="T138" s="176" t="str">
        <f t="shared" si="99"/>
        <v>Player 8</v>
      </c>
      <c r="U138" s="176" t="str">
        <f t="shared" si="99"/>
        <v>Player 24</v>
      </c>
      <c r="V138" s="180"/>
      <c r="W138" s="180"/>
      <c r="X138" s="177" t="str">
        <f>B120</f>
        <v>Player 10</v>
      </c>
      <c r="Y138" s="109"/>
      <c r="Z138" s="148" t="s">
        <v>127</v>
      </c>
      <c r="AA138" s="116" t="s">
        <v>118</v>
      </c>
      <c r="AB138" s="116" t="s">
        <v>123</v>
      </c>
      <c r="AC138" s="117" t="s">
        <v>124</v>
      </c>
      <c r="AD138" s="117" t="s">
        <v>125</v>
      </c>
      <c r="AE138" s="118" t="s">
        <v>126</v>
      </c>
      <c r="AF138" s="118"/>
      <c r="AG138" s="116" t="s">
        <v>42</v>
      </c>
    </row>
    <row r="139" spans="1:33" ht="13.5" thickBot="1">
      <c r="A139" s="195">
        <f>C139*1000+J139*50+H139+0.8</f>
        <v>3000.8</v>
      </c>
      <c r="B139" s="202" t="str">
        <f>Player!B9</f>
        <v>Player 9</v>
      </c>
      <c r="C139" s="197">
        <f>3*E139+F139</f>
        <v>3</v>
      </c>
      <c r="D139" s="185">
        <f>SUM(E139:G139)</f>
        <v>3</v>
      </c>
      <c r="E139" s="185">
        <f>SUM(H144+F147+F149)</f>
        <v>0</v>
      </c>
      <c r="F139" s="198">
        <f>SUM(G144+G147+G149)</f>
        <v>3</v>
      </c>
      <c r="G139" s="198">
        <f>SUM(F144+H147+H149)</f>
        <v>0</v>
      </c>
      <c r="H139" s="198">
        <f>SUM(E144+D147+D149)</f>
        <v>0</v>
      </c>
      <c r="I139" s="198">
        <f>SUM(D144+E147+E149)</f>
        <v>0</v>
      </c>
      <c r="J139" s="199">
        <f>H139-I139</f>
        <v>0</v>
      </c>
      <c r="K139" s="200" t="s">
        <v>75</v>
      </c>
      <c r="L139" s="201" t="str">
        <f>IF(SUM(A138:A141)=12003,K139,VLOOKUP(LARGE($A$5:$A$8,2),A138:B141,2,FALSE))</f>
        <v>8B</v>
      </c>
      <c r="N139" s="109"/>
      <c r="O139" s="109"/>
      <c r="P139" s="182">
        <f t="shared" si="98"/>
        <v>4.07</v>
      </c>
      <c r="Q139" s="178">
        <v>4</v>
      </c>
      <c r="R139" s="178">
        <v>7</v>
      </c>
      <c r="S139" s="127" t="s">
        <v>115</v>
      </c>
      <c r="T139" s="175" t="str">
        <f t="shared" si="99"/>
        <v>Player 9</v>
      </c>
      <c r="U139" s="175" t="str">
        <f t="shared" si="99"/>
        <v>Player 25</v>
      </c>
      <c r="V139" s="179"/>
      <c r="W139" s="179"/>
      <c r="X139" s="134" t="str">
        <f>B121</f>
        <v>Player 23</v>
      </c>
      <c r="Y139" s="109"/>
      <c r="Z139" s="123">
        <f>Z137+AA139/100</f>
        <v>10.01</v>
      </c>
      <c r="AA139" s="124">
        <v>1</v>
      </c>
      <c r="AB139" s="125" t="str">
        <f aca="true" t="shared" si="100" ref="AB139:AB150">_xlfn.IFERROR(VLOOKUP(Z139,$P:$X,4,FALSE),"-")</f>
        <v>1/2</v>
      </c>
      <c r="AC139" s="125" t="str">
        <f aca="true" t="shared" si="101" ref="AC139:AC150">_xlfn.IFERROR(VLOOKUP(Z139,$P:$X,5,FALSE),"-")</f>
        <v>1A</v>
      </c>
      <c r="AD139" s="119" t="str">
        <f aca="true" t="shared" si="102" ref="AD139:AD150">_xlfn.IFERROR(VLOOKUP(Z139,$P:$X,6,FALSE),"-")</f>
        <v>4A</v>
      </c>
      <c r="AE139" s="119">
        <f aca="true" t="shared" si="103" ref="AE139:AE150">_xlfn.IFERROR(VLOOKUP(Z139,$P:$X,7,FALSE),"-")</f>
        <v>1</v>
      </c>
      <c r="AF139" s="119">
        <f aca="true" t="shared" si="104" ref="AF139:AF150">_xlfn.IFERROR(VLOOKUP(Z139,$P:$X,8,FALSE),"-")</f>
        <v>0</v>
      </c>
      <c r="AG139" s="126" t="str">
        <f aca="true" t="shared" si="105" ref="AG139:AG150">_xlfn.IFERROR(VLOOKUP(Z139,$P:$X,9,FALSE),"-")</f>
        <v>6A</v>
      </c>
    </row>
    <row r="140" spans="1:33" ht="13.5" thickBot="1">
      <c r="A140" s="195">
        <f>C140*1000+J140*50+H140+0.7</f>
        <v>3000.7</v>
      </c>
      <c r="B140" s="202" t="str">
        <f>Player!B24</f>
        <v>Player 24</v>
      </c>
      <c r="C140" s="197">
        <f>3*E140+F140</f>
        <v>3</v>
      </c>
      <c r="D140" s="185">
        <f>SUM(E140:G140)</f>
        <v>3</v>
      </c>
      <c r="E140" s="185">
        <f>SUM(F145+H146+H149)</f>
        <v>0</v>
      </c>
      <c r="F140" s="198">
        <f>SUM(G145+G146+G149)</f>
        <v>3</v>
      </c>
      <c r="G140" s="198">
        <f>SUM(H145+F146+F149)</f>
        <v>0</v>
      </c>
      <c r="H140" s="198">
        <f>SUM(D145+E146+E149)</f>
        <v>0</v>
      </c>
      <c r="I140" s="198">
        <f>SUM(E145+D146+D149)</f>
        <v>0</v>
      </c>
      <c r="J140" s="199">
        <f>H140-I140</f>
        <v>0</v>
      </c>
      <c r="K140" s="200" t="s">
        <v>76</v>
      </c>
      <c r="L140" s="201" t="str">
        <f>IF(SUM(A138:A141)=12003,K140,VLOOKUP(LARGE($A$5:$A$8,3),A138:B141,2,FALSE))</f>
        <v>8C</v>
      </c>
      <c r="N140" s="109"/>
      <c r="O140" s="109"/>
      <c r="P140" s="181">
        <f t="shared" si="98"/>
        <v>6.08</v>
      </c>
      <c r="Q140" s="178">
        <v>6</v>
      </c>
      <c r="R140" s="178">
        <v>8</v>
      </c>
      <c r="S140" s="167" t="s">
        <v>115</v>
      </c>
      <c r="T140" s="176" t="str">
        <f t="shared" si="99"/>
        <v>Player 8</v>
      </c>
      <c r="U140" s="176" t="str">
        <f t="shared" si="99"/>
        <v>Player 25</v>
      </c>
      <c r="V140" s="180"/>
      <c r="W140" s="180"/>
      <c r="X140" s="177" t="str">
        <f>B122</f>
        <v>Player 26</v>
      </c>
      <c r="Y140" s="109"/>
      <c r="Z140" s="129">
        <f>Z137+AA140/100</f>
        <v>10.02</v>
      </c>
      <c r="AA140" s="130">
        <v>2</v>
      </c>
      <c r="AB140" s="131" t="str">
        <f t="shared" si="100"/>
        <v>1/2</v>
      </c>
      <c r="AC140" s="131" t="str">
        <f t="shared" si="101"/>
        <v>2A</v>
      </c>
      <c r="AD140" s="131" t="str">
        <f t="shared" si="102"/>
        <v>3A</v>
      </c>
      <c r="AE140" s="131">
        <f t="shared" si="103"/>
        <v>1</v>
      </c>
      <c r="AF140" s="131">
        <f t="shared" si="104"/>
        <v>0</v>
      </c>
      <c r="AG140" s="132" t="str">
        <f t="shared" si="105"/>
        <v>5A</v>
      </c>
    </row>
    <row r="141" spans="1:33" ht="13.5" thickBot="1">
      <c r="A141" s="195">
        <f>C141*1000+J141*50+H141+0.6</f>
        <v>3000.6</v>
      </c>
      <c r="B141" s="203" t="str">
        <f>Player!B25</f>
        <v>Player 25</v>
      </c>
      <c r="C141" s="204">
        <f>3*E141+F141</f>
        <v>3</v>
      </c>
      <c r="D141" s="205">
        <f>SUM(E141:G141)</f>
        <v>3</v>
      </c>
      <c r="E141" s="205">
        <f>SUM(H145+H147+H148)</f>
        <v>0</v>
      </c>
      <c r="F141" s="205">
        <f>SUM(G145+G147+G148)</f>
        <v>3</v>
      </c>
      <c r="G141" s="206">
        <f>SUM(F145+F147+F148)</f>
        <v>0</v>
      </c>
      <c r="H141" s="206">
        <f>SUM(E145+E147+E148)</f>
        <v>0</v>
      </c>
      <c r="I141" s="206">
        <f>SUM(D145+D147+D148)</f>
        <v>0</v>
      </c>
      <c r="J141" s="207">
        <f>H141-I141</f>
        <v>0</v>
      </c>
      <c r="K141" s="208" t="s">
        <v>92</v>
      </c>
      <c r="L141" s="209" t="str">
        <f>IF(SUM(A138:A141)=12003,K141,VLOOKUP(LARGE($A$5:$A$8,4),A138:B141,2,FALSE))</f>
        <v>8D</v>
      </c>
      <c r="N141" s="109"/>
      <c r="O141" s="109"/>
      <c r="P141" s="182">
        <f t="shared" si="98"/>
        <v>6.07</v>
      </c>
      <c r="Q141" s="178">
        <v>6</v>
      </c>
      <c r="R141" s="178">
        <v>7</v>
      </c>
      <c r="S141" s="127" t="s">
        <v>115</v>
      </c>
      <c r="T141" s="175" t="str">
        <f t="shared" si="99"/>
        <v>Player 9</v>
      </c>
      <c r="U141" s="175" t="str">
        <f t="shared" si="99"/>
        <v>Player 24</v>
      </c>
      <c r="V141" s="179"/>
      <c r="W141" s="179"/>
      <c r="X141" s="134" t="str">
        <f>B121</f>
        <v>Player 23</v>
      </c>
      <c r="Y141" s="109"/>
      <c r="Z141" s="129">
        <f>Z137+AA141/100</f>
        <v>10.03</v>
      </c>
      <c r="AA141" s="130">
        <v>3</v>
      </c>
      <c r="AB141" s="131" t="str">
        <f t="shared" si="100"/>
        <v>1/2c</v>
      </c>
      <c r="AC141" s="131" t="str">
        <f t="shared" si="101"/>
        <v>1C</v>
      </c>
      <c r="AD141" s="131" t="str">
        <f t="shared" si="102"/>
        <v>4C</v>
      </c>
      <c r="AE141" s="131">
        <f t="shared" si="103"/>
        <v>1</v>
      </c>
      <c r="AF141" s="131">
        <f t="shared" si="104"/>
        <v>0</v>
      </c>
      <c r="AG141" s="132" t="str">
        <f t="shared" si="105"/>
        <v>6C</v>
      </c>
    </row>
    <row r="142" spans="1:33" ht="12.75">
      <c r="A142" s="210"/>
      <c r="B142" s="211"/>
      <c r="C142" s="212"/>
      <c r="D142" s="212"/>
      <c r="E142" s="212"/>
      <c r="F142" s="213"/>
      <c r="G142" s="213"/>
      <c r="H142" s="214"/>
      <c r="I142" s="212"/>
      <c r="J142" s="212"/>
      <c r="K142" s="215"/>
      <c r="L142" s="216"/>
      <c r="M142" s="152"/>
      <c r="N142" s="152"/>
      <c r="O142" s="152"/>
      <c r="P142" s="149"/>
      <c r="R142" s="138"/>
      <c r="S142" s="138"/>
      <c r="T142" s="154"/>
      <c r="U142" s="154"/>
      <c r="V142" s="140"/>
      <c r="W142" s="140"/>
      <c r="X142" s="140"/>
      <c r="Y142" s="109"/>
      <c r="Z142" s="129">
        <f>Z137+AA142/100</f>
        <v>10.04</v>
      </c>
      <c r="AA142" s="130">
        <v>4</v>
      </c>
      <c r="AB142" s="131" t="str">
        <f t="shared" si="100"/>
        <v>1/2c</v>
      </c>
      <c r="AC142" s="131" t="str">
        <f t="shared" si="101"/>
        <v>2C</v>
      </c>
      <c r="AD142" s="131" t="str">
        <f t="shared" si="102"/>
        <v>3C</v>
      </c>
      <c r="AE142" s="131">
        <f t="shared" si="103"/>
        <v>1</v>
      </c>
      <c r="AF142" s="131">
        <f t="shared" si="104"/>
        <v>0</v>
      </c>
      <c r="AG142" s="132" t="str">
        <f t="shared" si="105"/>
        <v>5C</v>
      </c>
    </row>
    <row r="143" spans="1:33" ht="12.75">
      <c r="A143" s="217"/>
      <c r="B143" s="217"/>
      <c r="C143" s="233" t="s">
        <v>41</v>
      </c>
      <c r="D143" s="287" t="s">
        <v>11</v>
      </c>
      <c r="E143" s="287"/>
      <c r="F143" s="218"/>
      <c r="G143" s="219"/>
      <c r="H143" s="218"/>
      <c r="I143" s="287" t="s">
        <v>42</v>
      </c>
      <c r="J143" s="288"/>
      <c r="K143" s="220"/>
      <c r="L143" s="221"/>
      <c r="N143" s="109"/>
      <c r="O143" s="109"/>
      <c r="R143" s="150"/>
      <c r="S143" s="150"/>
      <c r="T143" s="155"/>
      <c r="U143" s="155"/>
      <c r="V143" s="150"/>
      <c r="W143" s="150"/>
      <c r="X143" s="150"/>
      <c r="Y143" s="109"/>
      <c r="Z143" s="129">
        <f>Z137+AA143/100</f>
        <v>10.05</v>
      </c>
      <c r="AA143" s="130">
        <v>5</v>
      </c>
      <c r="AB143" s="131" t="str">
        <f t="shared" si="100"/>
        <v>-</v>
      </c>
      <c r="AC143" s="131" t="str">
        <f t="shared" si="101"/>
        <v>-</v>
      </c>
      <c r="AD143" s="131" t="str">
        <f t="shared" si="102"/>
        <v>-</v>
      </c>
      <c r="AE143" s="131" t="str">
        <f t="shared" si="103"/>
        <v>-</v>
      </c>
      <c r="AF143" s="131" t="str">
        <f t="shared" si="104"/>
        <v>-</v>
      </c>
      <c r="AG143" s="132" t="str">
        <f t="shared" si="105"/>
        <v>-</v>
      </c>
    </row>
    <row r="144" spans="1:33" ht="12.75">
      <c r="A144" s="222" t="str">
        <f>B138</f>
        <v>Player 8</v>
      </c>
      <c r="B144" s="222" t="str">
        <f>B139</f>
        <v>Player 9</v>
      </c>
      <c r="C144" s="234">
        <v>1</v>
      </c>
      <c r="D144" s="223">
        <f>V136</f>
        <v>0</v>
      </c>
      <c r="E144" s="223">
        <f>W136</f>
        <v>0</v>
      </c>
      <c r="F144" s="224">
        <f aca="true" t="shared" si="106" ref="F144:F149">IF(D144&gt;E144,1,0)</f>
        <v>0</v>
      </c>
      <c r="G144" s="224">
        <f aca="true" t="shared" si="107" ref="G144:G149">IF(D144=E144,1,0)</f>
        <v>1</v>
      </c>
      <c r="H144" s="224">
        <f aca="true" t="shared" si="108" ref="H144:H149">IF(D144&lt;E144,1,0)</f>
        <v>0</v>
      </c>
      <c r="I144" s="280" t="str">
        <f aca="true" t="shared" si="109" ref="I144:I149">X136</f>
        <v>Player 7</v>
      </c>
      <c r="J144" s="281"/>
      <c r="K144" s="225"/>
      <c r="L144" s="221"/>
      <c r="N144" s="109"/>
      <c r="O144" s="109"/>
      <c r="R144" s="153"/>
      <c r="S144" s="153"/>
      <c r="T144" s="153"/>
      <c r="U144" s="153"/>
      <c r="V144" s="153"/>
      <c r="W144" s="153"/>
      <c r="X144" s="153"/>
      <c r="Y144" s="109"/>
      <c r="Z144" s="129">
        <f>Z137+AA144/100</f>
        <v>10.06</v>
      </c>
      <c r="AA144" s="130">
        <v>6</v>
      </c>
      <c r="AB144" s="131" t="str">
        <f t="shared" si="100"/>
        <v>-</v>
      </c>
      <c r="AC144" s="131" t="str">
        <f t="shared" si="101"/>
        <v>-</v>
      </c>
      <c r="AD144" s="131" t="str">
        <f t="shared" si="102"/>
        <v>-</v>
      </c>
      <c r="AE144" s="131" t="str">
        <f t="shared" si="103"/>
        <v>-</v>
      </c>
      <c r="AF144" s="131" t="str">
        <f t="shared" si="104"/>
        <v>-</v>
      </c>
      <c r="AG144" s="132" t="str">
        <f t="shared" si="105"/>
        <v>-</v>
      </c>
    </row>
    <row r="145" spans="1:33" ht="12.75">
      <c r="A145" s="222" t="str">
        <f>B140</f>
        <v>Player 24</v>
      </c>
      <c r="B145" s="222" t="str">
        <f>B141</f>
        <v>Player 25</v>
      </c>
      <c r="C145" s="234">
        <v>2</v>
      </c>
      <c r="D145" s="197">
        <f>V137</f>
        <v>0</v>
      </c>
      <c r="E145" s="197">
        <f>W137</f>
        <v>0</v>
      </c>
      <c r="F145" s="224">
        <f t="shared" si="106"/>
        <v>0</v>
      </c>
      <c r="G145" s="224">
        <f t="shared" si="107"/>
        <v>1</v>
      </c>
      <c r="H145" s="224">
        <f t="shared" si="108"/>
        <v>0</v>
      </c>
      <c r="I145" s="280" t="str">
        <f t="shared" si="109"/>
        <v>Player 26</v>
      </c>
      <c r="J145" s="281"/>
      <c r="K145" s="225"/>
      <c r="L145" s="226"/>
      <c r="N145" s="109"/>
      <c r="O145" s="109"/>
      <c r="R145" s="156"/>
      <c r="S145" s="156"/>
      <c r="T145" s="157"/>
      <c r="U145" s="157"/>
      <c r="V145" s="140"/>
      <c r="W145" s="140"/>
      <c r="X145" s="156"/>
      <c r="Y145" s="109"/>
      <c r="Z145" s="129">
        <f>Z137+AA145/100</f>
        <v>10.07</v>
      </c>
      <c r="AA145" s="141">
        <v>7</v>
      </c>
      <c r="AB145" s="131" t="str">
        <f t="shared" si="100"/>
        <v>-</v>
      </c>
      <c r="AC145" s="131" t="str">
        <f t="shared" si="101"/>
        <v>-</v>
      </c>
      <c r="AD145" s="131" t="str">
        <f t="shared" si="102"/>
        <v>-</v>
      </c>
      <c r="AE145" s="131" t="str">
        <f t="shared" si="103"/>
        <v>-</v>
      </c>
      <c r="AF145" s="131" t="str">
        <f t="shared" si="104"/>
        <v>-</v>
      </c>
      <c r="AG145" s="132" t="str">
        <f t="shared" si="105"/>
        <v>-</v>
      </c>
    </row>
    <row r="146" spans="1:33" ht="12.75">
      <c r="A146" s="222" t="str">
        <f>B138</f>
        <v>Player 8</v>
      </c>
      <c r="B146" s="222" t="str">
        <f>B140</f>
        <v>Player 24</v>
      </c>
      <c r="C146" s="234">
        <v>1</v>
      </c>
      <c r="D146" s="197">
        <f>V141</f>
        <v>0</v>
      </c>
      <c r="E146" s="197">
        <f>W141</f>
        <v>0</v>
      </c>
      <c r="F146" s="224">
        <f t="shared" si="106"/>
        <v>0</v>
      </c>
      <c r="G146" s="224">
        <f t="shared" si="107"/>
        <v>1</v>
      </c>
      <c r="H146" s="224">
        <f t="shared" si="108"/>
        <v>0</v>
      </c>
      <c r="I146" s="280" t="str">
        <f t="shared" si="109"/>
        <v>Player 10</v>
      </c>
      <c r="J146" s="281"/>
      <c r="K146" s="225"/>
      <c r="L146" s="221"/>
      <c r="N146" s="109"/>
      <c r="O146" s="109"/>
      <c r="R146" s="138"/>
      <c r="S146" s="138"/>
      <c r="T146" s="154"/>
      <c r="U146" s="154"/>
      <c r="V146" s="140"/>
      <c r="W146" s="140"/>
      <c r="X146" s="140"/>
      <c r="Y146" s="109"/>
      <c r="Z146" s="129">
        <f>Z137+AA146/100</f>
        <v>10.08</v>
      </c>
      <c r="AA146" s="130">
        <v>8</v>
      </c>
      <c r="AB146" s="131" t="str">
        <f t="shared" si="100"/>
        <v>-</v>
      </c>
      <c r="AC146" s="131" t="str">
        <f t="shared" si="101"/>
        <v>-</v>
      </c>
      <c r="AD146" s="131" t="str">
        <f t="shared" si="102"/>
        <v>-</v>
      </c>
      <c r="AE146" s="131" t="str">
        <f t="shared" si="103"/>
        <v>-</v>
      </c>
      <c r="AF146" s="131" t="str">
        <f t="shared" si="104"/>
        <v>-</v>
      </c>
      <c r="AG146" s="132" t="str">
        <f t="shared" si="105"/>
        <v>-</v>
      </c>
    </row>
    <row r="147" spans="1:33" ht="12.75">
      <c r="A147" s="222" t="str">
        <f>B139</f>
        <v>Player 9</v>
      </c>
      <c r="B147" s="222" t="str">
        <f>B141</f>
        <v>Player 25</v>
      </c>
      <c r="C147" s="234">
        <v>2</v>
      </c>
      <c r="D147" s="223">
        <f>V142</f>
        <v>0</v>
      </c>
      <c r="E147" s="223">
        <f>W142</f>
        <v>0</v>
      </c>
      <c r="F147" s="224">
        <f t="shared" si="106"/>
        <v>0</v>
      </c>
      <c r="G147" s="224">
        <f t="shared" si="107"/>
        <v>1</v>
      </c>
      <c r="H147" s="224">
        <f t="shared" si="108"/>
        <v>0</v>
      </c>
      <c r="I147" s="280" t="str">
        <f t="shared" si="109"/>
        <v>Player 23</v>
      </c>
      <c r="J147" s="281"/>
      <c r="K147" s="225"/>
      <c r="L147" s="221"/>
      <c r="N147" s="109"/>
      <c r="O147" s="109"/>
      <c r="R147" s="138"/>
      <c r="S147" s="138"/>
      <c r="T147" s="154"/>
      <c r="U147" s="154"/>
      <c r="V147" s="140"/>
      <c r="W147" s="140"/>
      <c r="X147" s="140"/>
      <c r="Y147" s="109"/>
      <c r="Z147" s="129">
        <f>Z137+AA147/100</f>
        <v>10.09</v>
      </c>
      <c r="AA147" s="130">
        <v>9</v>
      </c>
      <c r="AB147" s="131" t="str">
        <f t="shared" si="100"/>
        <v>-</v>
      </c>
      <c r="AC147" s="131" t="str">
        <f t="shared" si="101"/>
        <v>-</v>
      </c>
      <c r="AD147" s="131" t="str">
        <f t="shared" si="102"/>
        <v>-</v>
      </c>
      <c r="AE147" s="131" t="str">
        <f t="shared" si="103"/>
        <v>-</v>
      </c>
      <c r="AF147" s="131" t="str">
        <f t="shared" si="104"/>
        <v>-</v>
      </c>
      <c r="AG147" s="132" t="str">
        <f t="shared" si="105"/>
        <v>-</v>
      </c>
    </row>
    <row r="148" spans="1:33" ht="12.75">
      <c r="A148" s="222" t="str">
        <f>B138</f>
        <v>Player 8</v>
      </c>
      <c r="B148" s="222" t="str">
        <f>B141</f>
        <v>Player 25</v>
      </c>
      <c r="C148" s="234">
        <v>1</v>
      </c>
      <c r="D148" s="223">
        <f>V146</f>
        <v>0</v>
      </c>
      <c r="E148" s="223">
        <f>W146</f>
        <v>0</v>
      </c>
      <c r="F148" s="224">
        <f t="shared" si="106"/>
        <v>0</v>
      </c>
      <c r="G148" s="224">
        <f t="shared" si="107"/>
        <v>1</v>
      </c>
      <c r="H148" s="224">
        <f t="shared" si="108"/>
        <v>0</v>
      </c>
      <c r="I148" s="280" t="str">
        <f t="shared" si="109"/>
        <v>Player 26</v>
      </c>
      <c r="J148" s="281"/>
      <c r="K148" s="225"/>
      <c r="L148" s="221"/>
      <c r="N148" s="109"/>
      <c r="O148" s="109"/>
      <c r="R148" s="110"/>
      <c r="S148" s="110"/>
      <c r="T148" s="109"/>
      <c r="U148" s="109"/>
      <c r="V148" s="160"/>
      <c r="W148" s="160"/>
      <c r="Y148" s="109"/>
      <c r="Z148" s="129">
        <f>Z137+AA148/100</f>
        <v>10.1</v>
      </c>
      <c r="AA148" s="130">
        <v>10</v>
      </c>
      <c r="AB148" s="131" t="str">
        <f t="shared" si="100"/>
        <v>-</v>
      </c>
      <c r="AC148" s="131" t="str">
        <f t="shared" si="101"/>
        <v>-</v>
      </c>
      <c r="AD148" s="131" t="str">
        <f t="shared" si="102"/>
        <v>-</v>
      </c>
      <c r="AE148" s="131" t="str">
        <f t="shared" si="103"/>
        <v>-</v>
      </c>
      <c r="AF148" s="131" t="str">
        <f t="shared" si="104"/>
        <v>-</v>
      </c>
      <c r="AG148" s="132" t="str">
        <f t="shared" si="105"/>
        <v>-</v>
      </c>
    </row>
    <row r="149" spans="1:33" ht="12.75">
      <c r="A149" s="222" t="str">
        <f>B139</f>
        <v>Player 9</v>
      </c>
      <c r="B149" s="222" t="str">
        <f>B140</f>
        <v>Player 24</v>
      </c>
      <c r="C149" s="234">
        <v>2</v>
      </c>
      <c r="D149" s="223">
        <f>V147</f>
        <v>0</v>
      </c>
      <c r="E149" s="223">
        <f>W147</f>
        <v>0</v>
      </c>
      <c r="F149" s="224">
        <f t="shared" si="106"/>
        <v>0</v>
      </c>
      <c r="G149" s="224">
        <f t="shared" si="107"/>
        <v>1</v>
      </c>
      <c r="H149" s="224">
        <f t="shared" si="108"/>
        <v>0</v>
      </c>
      <c r="I149" s="280" t="str">
        <f t="shared" si="109"/>
        <v>Player 23</v>
      </c>
      <c r="J149" s="281"/>
      <c r="K149" s="225"/>
      <c r="L149" s="221"/>
      <c r="N149" s="109"/>
      <c r="O149" s="109"/>
      <c r="R149" s="110"/>
      <c r="S149" s="110"/>
      <c r="T149" s="109"/>
      <c r="U149" s="109"/>
      <c r="V149" s="160"/>
      <c r="W149" s="160"/>
      <c r="Y149" s="109"/>
      <c r="Z149" s="129">
        <f>Z137+AA149/100</f>
        <v>10.11</v>
      </c>
      <c r="AA149" s="141">
        <v>11</v>
      </c>
      <c r="AB149" s="131" t="str">
        <f t="shared" si="100"/>
        <v>-</v>
      </c>
      <c r="AC149" s="131" t="str">
        <f t="shared" si="101"/>
        <v>-</v>
      </c>
      <c r="AD149" s="131" t="str">
        <f t="shared" si="102"/>
        <v>-</v>
      </c>
      <c r="AE149" s="131" t="str">
        <f t="shared" si="103"/>
        <v>-</v>
      </c>
      <c r="AF149" s="131" t="str">
        <f t="shared" si="104"/>
        <v>-</v>
      </c>
      <c r="AG149" s="132" t="str">
        <f t="shared" si="105"/>
        <v>-</v>
      </c>
    </row>
    <row r="150" spans="1:33" ht="13.5" thickBot="1">
      <c r="A150" s="227"/>
      <c r="B150" s="228"/>
      <c r="C150" s="228"/>
      <c r="D150" s="228"/>
      <c r="E150" s="228"/>
      <c r="F150" s="228"/>
      <c r="G150" s="228"/>
      <c r="H150" s="228"/>
      <c r="I150" s="228"/>
      <c r="J150" s="228"/>
      <c r="K150" s="228"/>
      <c r="L150" s="229"/>
      <c r="N150" s="109"/>
      <c r="O150" s="109"/>
      <c r="R150" s="110"/>
      <c r="S150" s="110"/>
      <c r="T150" s="109"/>
      <c r="U150" s="109"/>
      <c r="V150" s="160"/>
      <c r="W150" s="160"/>
      <c r="Y150" s="109"/>
      <c r="Z150" s="142">
        <f>Z137+AA150/100</f>
        <v>10.12</v>
      </c>
      <c r="AA150" s="143">
        <v>12</v>
      </c>
      <c r="AB150" s="127" t="str">
        <f t="shared" si="100"/>
        <v>-</v>
      </c>
      <c r="AC150" s="127" t="str">
        <f t="shared" si="101"/>
        <v>-</v>
      </c>
      <c r="AD150" s="127" t="str">
        <f t="shared" si="102"/>
        <v>-</v>
      </c>
      <c r="AE150" s="127" t="str">
        <f t="shared" si="103"/>
        <v>-</v>
      </c>
      <c r="AF150" s="127" t="str">
        <f t="shared" si="104"/>
        <v>-</v>
      </c>
      <c r="AG150" s="144" t="str">
        <f t="shared" si="105"/>
        <v>-</v>
      </c>
    </row>
    <row r="151" spans="26:30" ht="12.75">
      <c r="Z151" s="145"/>
      <c r="AC151" s="109"/>
      <c r="AD151" s="109"/>
    </row>
    <row r="152" spans="26:30" ht="13.5" thickBot="1">
      <c r="Z152" s="145"/>
      <c r="AC152" s="109"/>
      <c r="AD152" s="109"/>
    </row>
    <row r="153" spans="1:33" ht="20.25" thickBot="1">
      <c r="A153" s="161" t="s">
        <v>19</v>
      </c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3"/>
      <c r="N153" s="164" t="s">
        <v>82</v>
      </c>
      <c r="P153" s="107"/>
      <c r="Q153" s="107"/>
      <c r="R153" s="271" t="s">
        <v>60</v>
      </c>
      <c r="S153" s="272"/>
      <c r="T153" s="272"/>
      <c r="U153" s="272"/>
      <c r="V153" s="272"/>
      <c r="W153" s="272"/>
      <c r="X153" s="273"/>
      <c r="Z153" s="108">
        <v>11</v>
      </c>
      <c r="AA153" s="277" t="s">
        <v>117</v>
      </c>
      <c r="AB153" s="278"/>
      <c r="AC153" s="278"/>
      <c r="AD153" s="278"/>
      <c r="AE153" s="278"/>
      <c r="AF153" s="278"/>
      <c r="AG153" s="279"/>
    </row>
    <row r="154" spans="9:33" ht="13.5" thickBot="1">
      <c r="I154" s="165" t="s">
        <v>41</v>
      </c>
      <c r="N154" s="165" t="s">
        <v>42</v>
      </c>
      <c r="P154" s="111" t="s">
        <v>127</v>
      </c>
      <c r="Q154" s="111" t="s">
        <v>116</v>
      </c>
      <c r="R154" s="112" t="s">
        <v>41</v>
      </c>
      <c r="S154" s="112" t="s">
        <v>56</v>
      </c>
      <c r="T154" s="113"/>
      <c r="U154" s="113"/>
      <c r="V154" s="114"/>
      <c r="W154" s="114"/>
      <c r="X154" s="112" t="s">
        <v>42</v>
      </c>
      <c r="Z154" s="148" t="s">
        <v>127</v>
      </c>
      <c r="AA154" s="116" t="s">
        <v>118</v>
      </c>
      <c r="AB154" s="116" t="s">
        <v>123</v>
      </c>
      <c r="AC154" s="117" t="s">
        <v>124</v>
      </c>
      <c r="AD154" s="117" t="s">
        <v>125</v>
      </c>
      <c r="AE154" s="118" t="s">
        <v>126</v>
      </c>
      <c r="AF154" s="118"/>
      <c r="AG154" s="116" t="s">
        <v>42</v>
      </c>
    </row>
    <row r="155" spans="1:33" ht="13.5" thickBot="1">
      <c r="A155" s="265" t="str">
        <f>L5</f>
        <v>1A</v>
      </c>
      <c r="B155" s="266"/>
      <c r="C155" s="267"/>
      <c r="D155" s="265" t="str">
        <f>L120</f>
        <v>7B</v>
      </c>
      <c r="E155" s="266"/>
      <c r="F155" s="267"/>
      <c r="G155" s="166">
        <f>V155</f>
        <v>1</v>
      </c>
      <c r="H155" s="166">
        <f>W155</f>
        <v>0</v>
      </c>
      <c r="I155" s="110">
        <v>1</v>
      </c>
      <c r="J155" s="268" t="str">
        <f aca="true" t="shared" si="110" ref="J155:J162">IF(G155&gt;H155,A155,IF(OR(G155=H155),"",D155))</f>
        <v>1A</v>
      </c>
      <c r="K155" s="269"/>
      <c r="L155" s="270"/>
      <c r="N155" s="167" t="str">
        <f>L140</f>
        <v>8C</v>
      </c>
      <c r="P155" s="181">
        <f>Q155+R155/100</f>
        <v>8.01</v>
      </c>
      <c r="Q155" s="178">
        <v>8</v>
      </c>
      <c r="R155" s="178">
        <v>1</v>
      </c>
      <c r="S155" s="119" t="s">
        <v>119</v>
      </c>
      <c r="T155" s="120" t="str">
        <f aca="true" t="shared" si="111" ref="T155:T162">A155</f>
        <v>1A</v>
      </c>
      <c r="U155" s="120" t="str">
        <f aca="true" t="shared" si="112" ref="U155:U162">D155</f>
        <v>7B</v>
      </c>
      <c r="V155" s="121">
        <v>1</v>
      </c>
      <c r="W155" s="121"/>
      <c r="X155" s="122" t="str">
        <f aca="true" t="shared" si="113" ref="X155:X162">N155</f>
        <v>8C</v>
      </c>
      <c r="Z155" s="123">
        <f>Z153+AA155/100</f>
        <v>11.01</v>
      </c>
      <c r="AA155" s="124">
        <v>1</v>
      </c>
      <c r="AB155" s="125" t="str">
        <f aca="true" t="shared" si="114" ref="AB155:AB166">_xlfn.IFERROR(VLOOKUP(Z155,$P:$X,4,FALSE),"-")</f>
        <v>Fin</v>
      </c>
      <c r="AC155" s="125" t="str">
        <f aca="true" t="shared" si="115" ref="AC155:AC166">_xlfn.IFERROR(VLOOKUP(Z155,$P:$X,5,FALSE),"-")</f>
        <v>1A</v>
      </c>
      <c r="AD155" s="119" t="str">
        <f aca="true" t="shared" si="116" ref="AD155:AD166">_xlfn.IFERROR(VLOOKUP(Z155,$P:$X,6,FALSE),"-")</f>
        <v>2A</v>
      </c>
      <c r="AE155" s="119">
        <f aca="true" t="shared" si="117" ref="AE155:AE166">_xlfn.IFERROR(VLOOKUP(Z155,$P:$X,7,FALSE),"-")</f>
        <v>1</v>
      </c>
      <c r="AF155" s="119">
        <f aca="true" t="shared" si="118" ref="AF155:AF166">_xlfn.IFERROR(VLOOKUP(Z155,$P:$X,8,FALSE),"-")</f>
        <v>0</v>
      </c>
      <c r="AG155" s="126" t="str">
        <f aca="true" t="shared" si="119" ref="AG155:AG166">_xlfn.IFERROR(VLOOKUP(Z155,$P:$X,9,FALSE),"-")</f>
        <v>3A</v>
      </c>
    </row>
    <row r="156" spans="1:33" ht="13.5" thickBot="1">
      <c r="A156" s="265" t="str">
        <f>L24</f>
        <v>2A</v>
      </c>
      <c r="B156" s="266"/>
      <c r="C156" s="267"/>
      <c r="D156" s="265" t="str">
        <f>L139</f>
        <v>8B</v>
      </c>
      <c r="E156" s="266"/>
      <c r="F156" s="267"/>
      <c r="G156" s="166">
        <f aca="true" t="shared" si="120" ref="G156:G162">V156</f>
        <v>1</v>
      </c>
      <c r="H156" s="166">
        <f aca="true" t="shared" si="121" ref="H156:H162">W156</f>
        <v>0</v>
      </c>
      <c r="I156" s="110">
        <v>2</v>
      </c>
      <c r="J156" s="268" t="str">
        <f>IF(G156&gt;H156,A156,IF(OR(G156=H156),"",D156))</f>
        <v>2A</v>
      </c>
      <c r="K156" s="269"/>
      <c r="L156" s="270"/>
      <c r="N156" s="131" t="str">
        <f>L121</f>
        <v>7C</v>
      </c>
      <c r="P156" s="182">
        <f aca="true" t="shared" si="122" ref="P156:P162">Q156+R156/100</f>
        <v>8.02</v>
      </c>
      <c r="Q156" s="178">
        <v>8</v>
      </c>
      <c r="R156" s="178">
        <v>2</v>
      </c>
      <c r="S156" s="127" t="s">
        <v>119</v>
      </c>
      <c r="T156" s="120" t="str">
        <f t="shared" si="111"/>
        <v>2A</v>
      </c>
      <c r="U156" s="120" t="str">
        <f t="shared" si="112"/>
        <v>8B</v>
      </c>
      <c r="V156" s="128">
        <v>1</v>
      </c>
      <c r="W156" s="128"/>
      <c r="X156" s="122" t="str">
        <f t="shared" si="113"/>
        <v>7C</v>
      </c>
      <c r="Z156" s="129">
        <f>Z153+AA156/100</f>
        <v>11.02</v>
      </c>
      <c r="AA156" s="130">
        <v>2</v>
      </c>
      <c r="AB156" s="131" t="str">
        <f t="shared" si="114"/>
        <v>Fin. c</v>
      </c>
      <c r="AC156" s="131" t="str">
        <f t="shared" si="115"/>
        <v>1C</v>
      </c>
      <c r="AD156" s="131" t="str">
        <f t="shared" si="116"/>
        <v>2C</v>
      </c>
      <c r="AE156" s="131">
        <f t="shared" si="117"/>
        <v>1</v>
      </c>
      <c r="AF156" s="131">
        <f t="shared" si="118"/>
        <v>0</v>
      </c>
      <c r="AG156" s="132" t="str">
        <f t="shared" si="119"/>
        <v>3C</v>
      </c>
    </row>
    <row r="157" spans="1:33" ht="13.5" thickBot="1">
      <c r="A157" s="265" t="str">
        <f>L43</f>
        <v>3A</v>
      </c>
      <c r="B157" s="266"/>
      <c r="C157" s="267"/>
      <c r="D157" s="265" t="str">
        <f>L82</f>
        <v>5B</v>
      </c>
      <c r="E157" s="266"/>
      <c r="F157" s="267"/>
      <c r="G157" s="166">
        <f t="shared" si="120"/>
        <v>1</v>
      </c>
      <c r="H157" s="166">
        <f t="shared" si="121"/>
        <v>0</v>
      </c>
      <c r="I157" s="110">
        <v>3</v>
      </c>
      <c r="J157" s="268" t="str">
        <f t="shared" si="110"/>
        <v>3A</v>
      </c>
      <c r="K157" s="269"/>
      <c r="L157" s="270"/>
      <c r="N157" s="131" t="str">
        <f>L102</f>
        <v>6C</v>
      </c>
      <c r="P157" s="181">
        <f t="shared" si="122"/>
        <v>8.03</v>
      </c>
      <c r="Q157" s="178">
        <v>8</v>
      </c>
      <c r="R157" s="178">
        <v>3</v>
      </c>
      <c r="S157" s="119" t="s">
        <v>119</v>
      </c>
      <c r="T157" s="120" t="str">
        <f t="shared" si="111"/>
        <v>3A</v>
      </c>
      <c r="U157" s="120" t="str">
        <f t="shared" si="112"/>
        <v>5B</v>
      </c>
      <c r="V157" s="121">
        <v>1</v>
      </c>
      <c r="W157" s="121"/>
      <c r="X157" s="122" t="str">
        <f t="shared" si="113"/>
        <v>6C</v>
      </c>
      <c r="Z157" s="129">
        <f>Z153+AA157/100</f>
        <v>11.03</v>
      </c>
      <c r="AA157" s="130">
        <v>3</v>
      </c>
      <c r="AB157" s="131" t="str">
        <f t="shared" si="114"/>
        <v>-</v>
      </c>
      <c r="AC157" s="131" t="str">
        <f t="shared" si="115"/>
        <v>-</v>
      </c>
      <c r="AD157" s="131" t="str">
        <f t="shared" si="116"/>
        <v>-</v>
      </c>
      <c r="AE157" s="131" t="str">
        <f t="shared" si="117"/>
        <v>-</v>
      </c>
      <c r="AF157" s="131" t="str">
        <f t="shared" si="118"/>
        <v>-</v>
      </c>
      <c r="AG157" s="132" t="str">
        <f t="shared" si="119"/>
        <v>-</v>
      </c>
    </row>
    <row r="158" spans="1:33" ht="13.5" thickBot="1">
      <c r="A158" s="265" t="str">
        <f>L62</f>
        <v>4A</v>
      </c>
      <c r="B158" s="266"/>
      <c r="C158" s="267"/>
      <c r="D158" s="265" t="str">
        <f>L101</f>
        <v>6B</v>
      </c>
      <c r="E158" s="266"/>
      <c r="F158" s="267"/>
      <c r="G158" s="166">
        <f t="shared" si="120"/>
        <v>1</v>
      </c>
      <c r="H158" s="166">
        <f t="shared" si="121"/>
        <v>0</v>
      </c>
      <c r="I158" s="110">
        <v>4</v>
      </c>
      <c r="J158" s="268" t="str">
        <f t="shared" si="110"/>
        <v>4A</v>
      </c>
      <c r="K158" s="269"/>
      <c r="L158" s="270"/>
      <c r="N158" s="131" t="str">
        <f>L83</f>
        <v>5C</v>
      </c>
      <c r="P158" s="182">
        <f t="shared" si="122"/>
        <v>8.04</v>
      </c>
      <c r="Q158" s="178">
        <v>8</v>
      </c>
      <c r="R158" s="178">
        <v>4</v>
      </c>
      <c r="S158" s="127" t="s">
        <v>119</v>
      </c>
      <c r="T158" s="120" t="str">
        <f t="shared" si="111"/>
        <v>4A</v>
      </c>
      <c r="U158" s="120" t="str">
        <f t="shared" si="112"/>
        <v>6B</v>
      </c>
      <c r="V158" s="128">
        <v>1</v>
      </c>
      <c r="W158" s="128"/>
      <c r="X158" s="134" t="str">
        <f t="shared" si="113"/>
        <v>5C</v>
      </c>
      <c r="Z158" s="129">
        <f>Z153+AA158/100</f>
        <v>11.04</v>
      </c>
      <c r="AA158" s="130">
        <v>4</v>
      </c>
      <c r="AB158" s="131" t="str">
        <f t="shared" si="114"/>
        <v>-</v>
      </c>
      <c r="AC158" s="131" t="str">
        <f t="shared" si="115"/>
        <v>-</v>
      </c>
      <c r="AD158" s="131" t="str">
        <f t="shared" si="116"/>
        <v>-</v>
      </c>
      <c r="AE158" s="131" t="str">
        <f t="shared" si="117"/>
        <v>-</v>
      </c>
      <c r="AF158" s="131" t="str">
        <f t="shared" si="118"/>
        <v>-</v>
      </c>
      <c r="AG158" s="132" t="str">
        <f t="shared" si="119"/>
        <v>-</v>
      </c>
    </row>
    <row r="159" spans="1:33" ht="13.5" thickBot="1">
      <c r="A159" s="265" t="str">
        <f>L81</f>
        <v>5A</v>
      </c>
      <c r="B159" s="266"/>
      <c r="C159" s="267"/>
      <c r="D159" s="265" t="str">
        <f>L44</f>
        <v>3B</v>
      </c>
      <c r="E159" s="266"/>
      <c r="F159" s="267"/>
      <c r="G159" s="166">
        <f t="shared" si="120"/>
        <v>1</v>
      </c>
      <c r="H159" s="166">
        <f t="shared" si="121"/>
        <v>0</v>
      </c>
      <c r="I159" s="110">
        <v>5</v>
      </c>
      <c r="J159" s="268" t="str">
        <f t="shared" si="110"/>
        <v>5A</v>
      </c>
      <c r="K159" s="269"/>
      <c r="L159" s="270"/>
      <c r="N159" s="131" t="str">
        <f>L64</f>
        <v>4C</v>
      </c>
      <c r="P159" s="181">
        <f t="shared" si="122"/>
        <v>8.05</v>
      </c>
      <c r="Q159" s="178">
        <v>8</v>
      </c>
      <c r="R159" s="178">
        <v>5</v>
      </c>
      <c r="S159" s="119" t="s">
        <v>119</v>
      </c>
      <c r="T159" s="120" t="str">
        <f t="shared" si="111"/>
        <v>5A</v>
      </c>
      <c r="U159" s="120" t="str">
        <f t="shared" si="112"/>
        <v>3B</v>
      </c>
      <c r="V159" s="121">
        <v>1</v>
      </c>
      <c r="W159" s="121"/>
      <c r="X159" s="122" t="str">
        <f t="shared" si="113"/>
        <v>4C</v>
      </c>
      <c r="Z159" s="129">
        <f>Z153+AA159/100</f>
        <v>11.05</v>
      </c>
      <c r="AA159" s="130">
        <v>5</v>
      </c>
      <c r="AB159" s="131" t="str">
        <f t="shared" si="114"/>
        <v>-</v>
      </c>
      <c r="AC159" s="131" t="str">
        <f t="shared" si="115"/>
        <v>-</v>
      </c>
      <c r="AD159" s="131" t="str">
        <f t="shared" si="116"/>
        <v>-</v>
      </c>
      <c r="AE159" s="131" t="str">
        <f t="shared" si="117"/>
        <v>-</v>
      </c>
      <c r="AF159" s="131" t="str">
        <f t="shared" si="118"/>
        <v>-</v>
      </c>
      <c r="AG159" s="132" t="str">
        <f t="shared" si="119"/>
        <v>-</v>
      </c>
    </row>
    <row r="160" spans="1:33" ht="13.5" thickBot="1">
      <c r="A160" s="265" t="str">
        <f>L100</f>
        <v>6A</v>
      </c>
      <c r="B160" s="266"/>
      <c r="C160" s="267"/>
      <c r="D160" s="265" t="str">
        <f>L63</f>
        <v>4B</v>
      </c>
      <c r="E160" s="266"/>
      <c r="F160" s="267"/>
      <c r="G160" s="166">
        <f t="shared" si="120"/>
        <v>1</v>
      </c>
      <c r="H160" s="166">
        <f t="shared" si="121"/>
        <v>0</v>
      </c>
      <c r="I160" s="110">
        <v>6</v>
      </c>
      <c r="J160" s="268" t="str">
        <f t="shared" si="110"/>
        <v>6A</v>
      </c>
      <c r="K160" s="269"/>
      <c r="L160" s="270"/>
      <c r="N160" s="131" t="str">
        <f>L45</f>
        <v>3C</v>
      </c>
      <c r="P160" s="182">
        <f t="shared" si="122"/>
        <v>8.06</v>
      </c>
      <c r="Q160" s="178">
        <v>8</v>
      </c>
      <c r="R160" s="178">
        <v>6</v>
      </c>
      <c r="S160" s="127" t="s">
        <v>119</v>
      </c>
      <c r="T160" s="135" t="str">
        <f t="shared" si="111"/>
        <v>6A</v>
      </c>
      <c r="U160" s="135" t="str">
        <f t="shared" si="112"/>
        <v>4B</v>
      </c>
      <c r="V160" s="128">
        <v>1</v>
      </c>
      <c r="W160" s="128"/>
      <c r="X160" s="134" t="str">
        <f t="shared" si="113"/>
        <v>3C</v>
      </c>
      <c r="Z160" s="129">
        <f>Z153+AA160/100</f>
        <v>11.06</v>
      </c>
      <c r="AA160" s="130">
        <v>6</v>
      </c>
      <c r="AB160" s="131" t="str">
        <f t="shared" si="114"/>
        <v>-</v>
      </c>
      <c r="AC160" s="131" t="str">
        <f t="shared" si="115"/>
        <v>-</v>
      </c>
      <c r="AD160" s="131" t="str">
        <f t="shared" si="116"/>
        <v>-</v>
      </c>
      <c r="AE160" s="131" t="str">
        <f t="shared" si="117"/>
        <v>-</v>
      </c>
      <c r="AF160" s="131" t="str">
        <f t="shared" si="118"/>
        <v>-</v>
      </c>
      <c r="AG160" s="132" t="str">
        <f t="shared" si="119"/>
        <v>-</v>
      </c>
    </row>
    <row r="161" spans="1:33" ht="13.5" thickBot="1">
      <c r="A161" s="265" t="str">
        <f>L119</f>
        <v>7A</v>
      </c>
      <c r="B161" s="266"/>
      <c r="C161" s="267"/>
      <c r="D161" s="265" t="str">
        <f>L6</f>
        <v>1B</v>
      </c>
      <c r="E161" s="266"/>
      <c r="F161" s="267"/>
      <c r="G161" s="166">
        <f t="shared" si="120"/>
        <v>1</v>
      </c>
      <c r="H161" s="166">
        <f t="shared" si="121"/>
        <v>0</v>
      </c>
      <c r="I161" s="110">
        <v>7</v>
      </c>
      <c r="J161" s="268" t="str">
        <f t="shared" si="110"/>
        <v>7A</v>
      </c>
      <c r="K161" s="269"/>
      <c r="L161" s="270"/>
      <c r="N161" s="131" t="str">
        <f>L26</f>
        <v>2C</v>
      </c>
      <c r="P161" s="181">
        <f t="shared" si="122"/>
        <v>8.07</v>
      </c>
      <c r="Q161" s="178">
        <v>8</v>
      </c>
      <c r="R161" s="178">
        <v>7</v>
      </c>
      <c r="S161" s="119" t="s">
        <v>119</v>
      </c>
      <c r="T161" s="120" t="str">
        <f t="shared" si="111"/>
        <v>7A</v>
      </c>
      <c r="U161" s="120" t="str">
        <f t="shared" si="112"/>
        <v>1B</v>
      </c>
      <c r="V161" s="121">
        <v>1</v>
      </c>
      <c r="W161" s="121"/>
      <c r="X161" s="122" t="str">
        <f t="shared" si="113"/>
        <v>2C</v>
      </c>
      <c r="Z161" s="129">
        <f>Z153+AA161/100</f>
        <v>11.07</v>
      </c>
      <c r="AA161" s="141">
        <v>7</v>
      </c>
      <c r="AB161" s="131" t="str">
        <f t="shared" si="114"/>
        <v>-</v>
      </c>
      <c r="AC161" s="131" t="str">
        <f t="shared" si="115"/>
        <v>-</v>
      </c>
      <c r="AD161" s="131" t="str">
        <f t="shared" si="116"/>
        <v>-</v>
      </c>
      <c r="AE161" s="131" t="str">
        <f t="shared" si="117"/>
        <v>-</v>
      </c>
      <c r="AF161" s="131" t="str">
        <f t="shared" si="118"/>
        <v>-</v>
      </c>
      <c r="AG161" s="132" t="str">
        <f t="shared" si="119"/>
        <v>-</v>
      </c>
    </row>
    <row r="162" spans="1:33" ht="13.5" thickBot="1">
      <c r="A162" s="265" t="str">
        <f>L138</f>
        <v>8A</v>
      </c>
      <c r="B162" s="266"/>
      <c r="C162" s="267"/>
      <c r="D162" s="265" t="str">
        <f>L25</f>
        <v>2B</v>
      </c>
      <c r="E162" s="266"/>
      <c r="F162" s="267"/>
      <c r="G162" s="166">
        <f t="shared" si="120"/>
        <v>1</v>
      </c>
      <c r="H162" s="166">
        <f t="shared" si="121"/>
        <v>0</v>
      </c>
      <c r="I162" s="110">
        <v>8</v>
      </c>
      <c r="J162" s="268" t="str">
        <f t="shared" si="110"/>
        <v>8A</v>
      </c>
      <c r="K162" s="269"/>
      <c r="L162" s="270"/>
      <c r="N162" s="131" t="str">
        <f>L7</f>
        <v>1C</v>
      </c>
      <c r="P162" s="182">
        <f t="shared" si="122"/>
        <v>8.08</v>
      </c>
      <c r="Q162" s="178">
        <v>8</v>
      </c>
      <c r="R162" s="178">
        <v>8</v>
      </c>
      <c r="S162" s="119" t="s">
        <v>119</v>
      </c>
      <c r="T162" s="120" t="str">
        <f t="shared" si="111"/>
        <v>8A</v>
      </c>
      <c r="U162" s="120" t="str">
        <f t="shared" si="112"/>
        <v>2B</v>
      </c>
      <c r="V162" s="121">
        <v>1</v>
      </c>
      <c r="W162" s="121"/>
      <c r="X162" s="122" t="str">
        <f t="shared" si="113"/>
        <v>1C</v>
      </c>
      <c r="Z162" s="129">
        <f>Z153+AA162/100</f>
        <v>11.08</v>
      </c>
      <c r="AA162" s="130">
        <v>8</v>
      </c>
      <c r="AB162" s="131" t="str">
        <f t="shared" si="114"/>
        <v>-</v>
      </c>
      <c r="AC162" s="131" t="str">
        <f t="shared" si="115"/>
        <v>-</v>
      </c>
      <c r="AD162" s="131" t="str">
        <f t="shared" si="116"/>
        <v>-</v>
      </c>
      <c r="AE162" s="131" t="str">
        <f t="shared" si="117"/>
        <v>-</v>
      </c>
      <c r="AF162" s="131" t="str">
        <f t="shared" si="118"/>
        <v>-</v>
      </c>
      <c r="AG162" s="132" t="str">
        <f t="shared" si="119"/>
        <v>-</v>
      </c>
    </row>
    <row r="163" spans="26:33" ht="12.75">
      <c r="Z163" s="129">
        <f>Z153+AA163/100</f>
        <v>11.09</v>
      </c>
      <c r="AA163" s="130">
        <v>9</v>
      </c>
      <c r="AB163" s="131" t="str">
        <f t="shared" si="114"/>
        <v>-</v>
      </c>
      <c r="AC163" s="131" t="str">
        <f t="shared" si="115"/>
        <v>-</v>
      </c>
      <c r="AD163" s="131" t="str">
        <f t="shared" si="116"/>
        <v>-</v>
      </c>
      <c r="AE163" s="131" t="str">
        <f t="shared" si="117"/>
        <v>-</v>
      </c>
      <c r="AF163" s="131" t="str">
        <f t="shared" si="118"/>
        <v>-</v>
      </c>
      <c r="AG163" s="132" t="str">
        <f t="shared" si="119"/>
        <v>-</v>
      </c>
    </row>
    <row r="164" spans="26:33" ht="13.5" thickBot="1">
      <c r="Z164" s="129">
        <f>Z153+AA164/100</f>
        <v>11.1</v>
      </c>
      <c r="AA164" s="130">
        <v>10</v>
      </c>
      <c r="AB164" s="131" t="str">
        <f t="shared" si="114"/>
        <v>-</v>
      </c>
      <c r="AC164" s="131" t="str">
        <f t="shared" si="115"/>
        <v>-</v>
      </c>
      <c r="AD164" s="131" t="str">
        <f t="shared" si="116"/>
        <v>-</v>
      </c>
      <c r="AE164" s="131" t="str">
        <f t="shared" si="117"/>
        <v>-</v>
      </c>
      <c r="AF164" s="131" t="str">
        <f t="shared" si="118"/>
        <v>-</v>
      </c>
      <c r="AG164" s="132" t="str">
        <f t="shared" si="119"/>
        <v>-</v>
      </c>
    </row>
    <row r="165" spans="1:33" ht="20.25" thickBot="1">
      <c r="A165" s="161" t="s">
        <v>20</v>
      </c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3"/>
      <c r="N165" s="164" t="s">
        <v>83</v>
      </c>
      <c r="P165" s="107"/>
      <c r="Q165" s="107"/>
      <c r="R165" s="271" t="s">
        <v>60</v>
      </c>
      <c r="S165" s="272"/>
      <c r="T165" s="272"/>
      <c r="U165" s="272"/>
      <c r="V165" s="272"/>
      <c r="W165" s="272"/>
      <c r="X165" s="273"/>
      <c r="Z165" s="129">
        <f>Z153+AA165/100</f>
        <v>11.11</v>
      </c>
      <c r="AA165" s="141">
        <v>11</v>
      </c>
      <c r="AB165" s="131" t="str">
        <f t="shared" si="114"/>
        <v>-</v>
      </c>
      <c r="AC165" s="131" t="str">
        <f t="shared" si="115"/>
        <v>-</v>
      </c>
      <c r="AD165" s="131" t="str">
        <f t="shared" si="116"/>
        <v>-</v>
      </c>
      <c r="AE165" s="131" t="str">
        <f t="shared" si="117"/>
        <v>-</v>
      </c>
      <c r="AF165" s="131" t="str">
        <f t="shared" si="118"/>
        <v>-</v>
      </c>
      <c r="AG165" s="132" t="str">
        <f t="shared" si="119"/>
        <v>-</v>
      </c>
    </row>
    <row r="166" spans="9:33" ht="13.5" thickBot="1">
      <c r="I166" s="165" t="s">
        <v>41</v>
      </c>
      <c r="N166" s="165" t="s">
        <v>42</v>
      </c>
      <c r="P166" s="111" t="s">
        <v>127</v>
      </c>
      <c r="Q166" s="111" t="s">
        <v>116</v>
      </c>
      <c r="R166" s="112" t="s">
        <v>41</v>
      </c>
      <c r="S166" s="112" t="s">
        <v>56</v>
      </c>
      <c r="T166" s="113"/>
      <c r="U166" s="113"/>
      <c r="V166" s="114"/>
      <c r="W166" s="114"/>
      <c r="X166" s="112" t="s">
        <v>42</v>
      </c>
      <c r="Z166" s="142">
        <f>Z153+AA166/100</f>
        <v>11.12</v>
      </c>
      <c r="AA166" s="143">
        <v>12</v>
      </c>
      <c r="AB166" s="127" t="str">
        <f t="shared" si="114"/>
        <v>-</v>
      </c>
      <c r="AC166" s="127" t="str">
        <f t="shared" si="115"/>
        <v>-</v>
      </c>
      <c r="AD166" s="127" t="str">
        <f t="shared" si="116"/>
        <v>-</v>
      </c>
      <c r="AE166" s="127" t="str">
        <f t="shared" si="117"/>
        <v>-</v>
      </c>
      <c r="AF166" s="127" t="str">
        <f t="shared" si="118"/>
        <v>-</v>
      </c>
      <c r="AG166" s="144" t="str">
        <f t="shared" si="119"/>
        <v>-</v>
      </c>
    </row>
    <row r="167" spans="1:30" ht="13.5" thickBot="1">
      <c r="A167" s="265" t="str">
        <f>J155</f>
        <v>1A</v>
      </c>
      <c r="B167" s="266"/>
      <c r="C167" s="267"/>
      <c r="D167" s="265" t="str">
        <f>J162</f>
        <v>8A</v>
      </c>
      <c r="E167" s="266"/>
      <c r="F167" s="267"/>
      <c r="G167" s="166">
        <f aca="true" t="shared" si="123" ref="G167:H170">V167</f>
        <v>1</v>
      </c>
      <c r="H167" s="166">
        <f t="shared" si="123"/>
        <v>0</v>
      </c>
      <c r="I167" s="110">
        <v>1</v>
      </c>
      <c r="J167" s="268" t="str">
        <f>IF(G167&gt;H167,A167,IF(OR(G167=H167),"",D167))</f>
        <v>1A</v>
      </c>
      <c r="K167" s="269"/>
      <c r="L167" s="270"/>
      <c r="N167" s="167" t="str">
        <f>IF(J158=A158,D158,J158)</f>
        <v>6B</v>
      </c>
      <c r="P167" s="181">
        <f>Q167+R167/100</f>
        <v>9.01</v>
      </c>
      <c r="Q167" s="178">
        <v>9</v>
      </c>
      <c r="R167" s="178">
        <v>1</v>
      </c>
      <c r="S167" s="119" t="s">
        <v>120</v>
      </c>
      <c r="T167" s="120" t="str">
        <f>A167</f>
        <v>1A</v>
      </c>
      <c r="U167" s="120" t="str">
        <f>D167</f>
        <v>8A</v>
      </c>
      <c r="V167" s="121">
        <v>1</v>
      </c>
      <c r="W167" s="121"/>
      <c r="X167" s="122" t="str">
        <f>N167</f>
        <v>6B</v>
      </c>
      <c r="Z167" s="145"/>
      <c r="AC167" s="109"/>
      <c r="AD167" s="109"/>
    </row>
    <row r="168" spans="1:33" ht="13.5" thickBot="1">
      <c r="A168" s="265" t="str">
        <f>J156</f>
        <v>2A</v>
      </c>
      <c r="B168" s="266"/>
      <c r="C168" s="267"/>
      <c r="D168" s="265" t="str">
        <f>J161</f>
        <v>7A</v>
      </c>
      <c r="E168" s="266"/>
      <c r="F168" s="267"/>
      <c r="G168" s="166">
        <f t="shared" si="123"/>
        <v>1</v>
      </c>
      <c r="H168" s="166">
        <f t="shared" si="123"/>
        <v>0</v>
      </c>
      <c r="I168" s="110">
        <v>2</v>
      </c>
      <c r="J168" s="268" t="str">
        <f>IF(G168&gt;H168,A168,IF(OR(G168=H168),"",D168))</f>
        <v>2A</v>
      </c>
      <c r="K168" s="269"/>
      <c r="L168" s="270"/>
      <c r="N168" s="167" t="str">
        <f>IF(J157=A157,D157,J157)</f>
        <v>5B</v>
      </c>
      <c r="P168" s="182">
        <f>Q168+R168/100</f>
        <v>9.02</v>
      </c>
      <c r="Q168" s="178">
        <v>9</v>
      </c>
      <c r="R168" s="178">
        <v>2</v>
      </c>
      <c r="S168" s="127" t="s">
        <v>120</v>
      </c>
      <c r="T168" s="120" t="str">
        <f>A168</f>
        <v>2A</v>
      </c>
      <c r="U168" s="120" t="str">
        <f>D168</f>
        <v>7A</v>
      </c>
      <c r="V168" s="128">
        <v>1</v>
      </c>
      <c r="W168" s="128"/>
      <c r="X168" s="122" t="str">
        <f>N168</f>
        <v>5B</v>
      </c>
      <c r="Z168" s="108">
        <v>12</v>
      </c>
      <c r="AA168" s="277" t="s">
        <v>117</v>
      </c>
      <c r="AB168" s="278"/>
      <c r="AC168" s="278"/>
      <c r="AD168" s="278"/>
      <c r="AE168" s="278"/>
      <c r="AF168" s="278"/>
      <c r="AG168" s="279"/>
    </row>
    <row r="169" spans="1:33" ht="13.5" thickBot="1">
      <c r="A169" s="265" t="str">
        <f>J157</f>
        <v>3A</v>
      </c>
      <c r="B169" s="266"/>
      <c r="C169" s="267"/>
      <c r="D169" s="274" t="str">
        <f>J160</f>
        <v>6A</v>
      </c>
      <c r="E169" s="275"/>
      <c r="F169" s="276"/>
      <c r="G169" s="166">
        <f t="shared" si="123"/>
        <v>1</v>
      </c>
      <c r="H169" s="166">
        <f t="shared" si="123"/>
        <v>0</v>
      </c>
      <c r="I169" s="110">
        <v>3</v>
      </c>
      <c r="J169" s="268" t="str">
        <f>IF(G169&gt;H169,A169,IF(OR(G169=H169),"",D169))</f>
        <v>3A</v>
      </c>
      <c r="K169" s="269"/>
      <c r="L169" s="270"/>
      <c r="N169" s="167" t="str">
        <f>IF(J156=A156,D156,J156)</f>
        <v>8B</v>
      </c>
      <c r="P169" s="181">
        <f>Q169+R169/100</f>
        <v>9.03</v>
      </c>
      <c r="Q169" s="178">
        <v>9</v>
      </c>
      <c r="R169" s="178">
        <v>3</v>
      </c>
      <c r="S169" s="119" t="s">
        <v>120</v>
      </c>
      <c r="T169" s="120" t="str">
        <f>A169</f>
        <v>3A</v>
      </c>
      <c r="U169" s="120" t="str">
        <f>D169</f>
        <v>6A</v>
      </c>
      <c r="V169" s="121">
        <v>1</v>
      </c>
      <c r="W169" s="121"/>
      <c r="X169" s="122" t="str">
        <f>N169</f>
        <v>8B</v>
      </c>
      <c r="Z169" s="148" t="s">
        <v>127</v>
      </c>
      <c r="AA169" s="116" t="s">
        <v>118</v>
      </c>
      <c r="AB169" s="116" t="s">
        <v>123</v>
      </c>
      <c r="AC169" s="117" t="s">
        <v>124</v>
      </c>
      <c r="AD169" s="117" t="s">
        <v>125</v>
      </c>
      <c r="AE169" s="118" t="s">
        <v>126</v>
      </c>
      <c r="AF169" s="118"/>
      <c r="AG169" s="116" t="s">
        <v>42</v>
      </c>
    </row>
    <row r="170" spans="1:33" ht="13.5" thickBot="1">
      <c r="A170" s="265" t="str">
        <f>J158</f>
        <v>4A</v>
      </c>
      <c r="B170" s="266"/>
      <c r="C170" s="267"/>
      <c r="D170" s="265" t="str">
        <f>J159</f>
        <v>5A</v>
      </c>
      <c r="E170" s="266"/>
      <c r="F170" s="267"/>
      <c r="G170" s="166">
        <f t="shared" si="123"/>
        <v>1</v>
      </c>
      <c r="H170" s="166">
        <f t="shared" si="123"/>
        <v>0</v>
      </c>
      <c r="I170" s="110">
        <v>4</v>
      </c>
      <c r="J170" s="268" t="str">
        <f>IF(G170&gt;H170,A170,IF(OR(G170=H170),"",D170))</f>
        <v>4A</v>
      </c>
      <c r="K170" s="269"/>
      <c r="L170" s="270"/>
      <c r="N170" s="167" t="str">
        <f>IF(J155=A155,D155,J155)</f>
        <v>7B</v>
      </c>
      <c r="P170" s="182">
        <f>Q170+R170/100</f>
        <v>9.04</v>
      </c>
      <c r="Q170" s="178">
        <v>9</v>
      </c>
      <c r="R170" s="178">
        <v>4</v>
      </c>
      <c r="S170" s="127" t="s">
        <v>120</v>
      </c>
      <c r="T170" s="120" t="str">
        <f>A170</f>
        <v>4A</v>
      </c>
      <c r="U170" s="120" t="str">
        <f>D170</f>
        <v>5A</v>
      </c>
      <c r="V170" s="128">
        <v>1</v>
      </c>
      <c r="W170" s="128"/>
      <c r="X170" s="134" t="str">
        <f>N170</f>
        <v>7B</v>
      </c>
      <c r="Z170" s="123">
        <f>Z168+AA170/100</f>
        <v>12.01</v>
      </c>
      <c r="AA170" s="124">
        <v>1</v>
      </c>
      <c r="AB170" s="125" t="str">
        <f aca="true" t="shared" si="124" ref="AB170:AB181">_xlfn.IFERROR(VLOOKUP(Z170,$P:$X,4,FALSE),"-")</f>
        <v>-</v>
      </c>
      <c r="AC170" s="125" t="str">
        <f aca="true" t="shared" si="125" ref="AC170:AC181">_xlfn.IFERROR(VLOOKUP(Z170,$P:$X,5,FALSE),"-")</f>
        <v>-</v>
      </c>
      <c r="AD170" s="119" t="str">
        <f aca="true" t="shared" si="126" ref="AD170:AD181">_xlfn.IFERROR(VLOOKUP(Z170,$P:$X,6,FALSE),"-")</f>
        <v>-</v>
      </c>
      <c r="AE170" s="119" t="str">
        <f aca="true" t="shared" si="127" ref="AE170:AE181">_xlfn.IFERROR(VLOOKUP(Z170,$P:$X,7,FALSE),"-")</f>
        <v>-</v>
      </c>
      <c r="AF170" s="119" t="str">
        <f aca="true" t="shared" si="128" ref="AF170:AF181">_xlfn.IFERROR(VLOOKUP(Z170,$P:$X,8,FALSE),"-")</f>
        <v>-</v>
      </c>
      <c r="AG170" s="126" t="str">
        <f aca="true" t="shared" si="129" ref="AG170:AG181">_xlfn.IFERROR(VLOOKUP(Z170,$P:$X,9,FALSE),"-")</f>
        <v>-</v>
      </c>
    </row>
    <row r="171" spans="26:33" ht="12.75">
      <c r="Z171" s="129">
        <f>Z168+AA171/100</f>
        <v>12.02</v>
      </c>
      <c r="AA171" s="130">
        <v>2</v>
      </c>
      <c r="AB171" s="131" t="str">
        <f t="shared" si="124"/>
        <v>-</v>
      </c>
      <c r="AC171" s="131" t="str">
        <f t="shared" si="125"/>
        <v>-</v>
      </c>
      <c r="AD171" s="131" t="str">
        <f t="shared" si="126"/>
        <v>-</v>
      </c>
      <c r="AE171" s="131" t="str">
        <f t="shared" si="127"/>
        <v>-</v>
      </c>
      <c r="AF171" s="131" t="str">
        <f t="shared" si="128"/>
        <v>-</v>
      </c>
      <c r="AG171" s="132" t="str">
        <f t="shared" si="129"/>
        <v>-</v>
      </c>
    </row>
    <row r="172" spans="26:33" ht="13.5" thickBot="1">
      <c r="Z172" s="129">
        <f>Z168+AA172/100</f>
        <v>12.03</v>
      </c>
      <c r="AA172" s="130">
        <v>3</v>
      </c>
      <c r="AB172" s="131" t="str">
        <f t="shared" si="124"/>
        <v>-</v>
      </c>
      <c r="AC172" s="131" t="str">
        <f t="shared" si="125"/>
        <v>-</v>
      </c>
      <c r="AD172" s="131" t="str">
        <f t="shared" si="126"/>
        <v>-</v>
      </c>
      <c r="AE172" s="131" t="str">
        <f t="shared" si="127"/>
        <v>-</v>
      </c>
      <c r="AF172" s="131" t="str">
        <f t="shared" si="128"/>
        <v>-</v>
      </c>
      <c r="AG172" s="132" t="str">
        <f t="shared" si="129"/>
        <v>-</v>
      </c>
    </row>
    <row r="173" spans="1:33" ht="20.25" thickBot="1">
      <c r="A173" s="161" t="s">
        <v>21</v>
      </c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3"/>
      <c r="N173" s="164" t="s">
        <v>91</v>
      </c>
      <c r="P173" s="107"/>
      <c r="Q173" s="107"/>
      <c r="R173" s="271" t="s">
        <v>60</v>
      </c>
      <c r="S173" s="272"/>
      <c r="T173" s="272"/>
      <c r="U173" s="272"/>
      <c r="V173" s="272"/>
      <c r="W173" s="272"/>
      <c r="X173" s="273"/>
      <c r="Z173" s="129">
        <f>Z168+AA173/100</f>
        <v>12.04</v>
      </c>
      <c r="AA173" s="130">
        <v>4</v>
      </c>
      <c r="AB173" s="131" t="str">
        <f t="shared" si="124"/>
        <v>-</v>
      </c>
      <c r="AC173" s="131" t="str">
        <f t="shared" si="125"/>
        <v>-</v>
      </c>
      <c r="AD173" s="131" t="str">
        <f t="shared" si="126"/>
        <v>-</v>
      </c>
      <c r="AE173" s="131" t="str">
        <f t="shared" si="127"/>
        <v>-</v>
      </c>
      <c r="AF173" s="131" t="str">
        <f t="shared" si="128"/>
        <v>-</v>
      </c>
      <c r="AG173" s="132" t="str">
        <f t="shared" si="129"/>
        <v>-</v>
      </c>
    </row>
    <row r="174" spans="9:33" ht="13.5" thickBot="1">
      <c r="I174" s="165" t="s">
        <v>41</v>
      </c>
      <c r="N174" s="165" t="s">
        <v>42</v>
      </c>
      <c r="P174" s="111" t="s">
        <v>127</v>
      </c>
      <c r="Q174" s="111" t="s">
        <v>116</v>
      </c>
      <c r="R174" s="112" t="s">
        <v>41</v>
      </c>
      <c r="S174" s="112" t="s">
        <v>56</v>
      </c>
      <c r="T174" s="113"/>
      <c r="U174" s="113"/>
      <c r="V174" s="114"/>
      <c r="W174" s="114"/>
      <c r="X174" s="112" t="s">
        <v>42</v>
      </c>
      <c r="Z174" s="129">
        <f>Z168+AA174/100</f>
        <v>12.05</v>
      </c>
      <c r="AA174" s="130">
        <v>5</v>
      </c>
      <c r="AB174" s="131" t="str">
        <f t="shared" si="124"/>
        <v>-</v>
      </c>
      <c r="AC174" s="131" t="str">
        <f t="shared" si="125"/>
        <v>-</v>
      </c>
      <c r="AD174" s="131" t="str">
        <f t="shared" si="126"/>
        <v>-</v>
      </c>
      <c r="AE174" s="131" t="str">
        <f t="shared" si="127"/>
        <v>-</v>
      </c>
      <c r="AF174" s="131" t="str">
        <f t="shared" si="128"/>
        <v>-</v>
      </c>
      <c r="AG174" s="132" t="str">
        <f t="shared" si="129"/>
        <v>-</v>
      </c>
    </row>
    <row r="175" spans="1:33" ht="13.5" thickBot="1">
      <c r="A175" s="265" t="str">
        <f>J167</f>
        <v>1A</v>
      </c>
      <c r="B175" s="266"/>
      <c r="C175" s="267"/>
      <c r="D175" s="265" t="str">
        <f>J170</f>
        <v>4A</v>
      </c>
      <c r="E175" s="266"/>
      <c r="F175" s="267"/>
      <c r="G175" s="166">
        <f>V175</f>
        <v>1</v>
      </c>
      <c r="H175" s="166">
        <f>W175</f>
        <v>0</v>
      </c>
      <c r="I175" s="110">
        <v>1</v>
      </c>
      <c r="J175" s="268" t="str">
        <f>IF(G175&gt;H175,A175,IF(OR(G175=H175),"",D175))</f>
        <v>1A</v>
      </c>
      <c r="K175" s="269"/>
      <c r="L175" s="270"/>
      <c r="N175" s="167" t="str">
        <f>IF(J169=A169,D169,J169)</f>
        <v>6A</v>
      </c>
      <c r="P175" s="181">
        <f>Q175+R175/100</f>
        <v>10.01</v>
      </c>
      <c r="Q175" s="178">
        <v>10</v>
      </c>
      <c r="R175" s="178">
        <v>1</v>
      </c>
      <c r="S175" s="119" t="s">
        <v>121</v>
      </c>
      <c r="T175" s="120" t="str">
        <f>A175</f>
        <v>1A</v>
      </c>
      <c r="U175" s="120" t="str">
        <f>D175</f>
        <v>4A</v>
      </c>
      <c r="V175" s="121">
        <v>1</v>
      </c>
      <c r="W175" s="121"/>
      <c r="X175" s="122" t="str">
        <f>N175</f>
        <v>6A</v>
      </c>
      <c r="Z175" s="129">
        <f>Z168+AA175/100</f>
        <v>12.06</v>
      </c>
      <c r="AA175" s="130">
        <v>6</v>
      </c>
      <c r="AB175" s="131" t="str">
        <f t="shared" si="124"/>
        <v>-</v>
      </c>
      <c r="AC175" s="131" t="str">
        <f t="shared" si="125"/>
        <v>-</v>
      </c>
      <c r="AD175" s="131" t="str">
        <f t="shared" si="126"/>
        <v>-</v>
      </c>
      <c r="AE175" s="131" t="str">
        <f t="shared" si="127"/>
        <v>-</v>
      </c>
      <c r="AF175" s="131" t="str">
        <f t="shared" si="128"/>
        <v>-</v>
      </c>
      <c r="AG175" s="132" t="str">
        <f t="shared" si="129"/>
        <v>-</v>
      </c>
    </row>
    <row r="176" spans="1:33" ht="13.5" thickBot="1">
      <c r="A176" s="265" t="str">
        <f>J168</f>
        <v>2A</v>
      </c>
      <c r="B176" s="266"/>
      <c r="C176" s="267"/>
      <c r="D176" s="265" t="str">
        <f>J169</f>
        <v>3A</v>
      </c>
      <c r="E176" s="266"/>
      <c r="F176" s="267"/>
      <c r="G176" s="166">
        <f>V176</f>
        <v>1</v>
      </c>
      <c r="H176" s="166">
        <f>W176</f>
        <v>0</v>
      </c>
      <c r="I176" s="110">
        <v>2</v>
      </c>
      <c r="J176" s="268" t="str">
        <f>IF(G176&gt;H176,A176,IF(OR(G176=H176),"",D176))</f>
        <v>2A</v>
      </c>
      <c r="K176" s="269"/>
      <c r="L176" s="270"/>
      <c r="N176" s="167" t="str">
        <f>IF(J170=A170,D170,J170)</f>
        <v>5A</v>
      </c>
      <c r="P176" s="182">
        <f>Q176+R176/100</f>
        <v>10.02</v>
      </c>
      <c r="Q176" s="178">
        <v>10</v>
      </c>
      <c r="R176" s="178">
        <v>2</v>
      </c>
      <c r="S176" s="127" t="s">
        <v>121</v>
      </c>
      <c r="T176" s="120" t="str">
        <f>A176</f>
        <v>2A</v>
      </c>
      <c r="U176" s="120" t="str">
        <f>D176</f>
        <v>3A</v>
      </c>
      <c r="V176" s="128">
        <v>1</v>
      </c>
      <c r="W176" s="128"/>
      <c r="X176" s="122" t="str">
        <f>N176</f>
        <v>5A</v>
      </c>
      <c r="Z176" s="129">
        <f>Z168+AA176/100</f>
        <v>12.07</v>
      </c>
      <c r="AA176" s="141">
        <v>7</v>
      </c>
      <c r="AB176" s="131" t="str">
        <f t="shared" si="124"/>
        <v>-</v>
      </c>
      <c r="AC176" s="131" t="str">
        <f t="shared" si="125"/>
        <v>-</v>
      </c>
      <c r="AD176" s="131" t="str">
        <f t="shared" si="126"/>
        <v>-</v>
      </c>
      <c r="AE176" s="131" t="str">
        <f t="shared" si="127"/>
        <v>-</v>
      </c>
      <c r="AF176" s="131" t="str">
        <f t="shared" si="128"/>
        <v>-</v>
      </c>
      <c r="AG176" s="132" t="str">
        <f t="shared" si="129"/>
        <v>-</v>
      </c>
    </row>
    <row r="177" spans="16:33" ht="12.75">
      <c r="P177" s="109"/>
      <c r="Q177" s="109"/>
      <c r="Z177" s="129">
        <f>Z168+AA177/100</f>
        <v>12.08</v>
      </c>
      <c r="AA177" s="130">
        <v>8</v>
      </c>
      <c r="AB177" s="131" t="str">
        <f t="shared" si="124"/>
        <v>-</v>
      </c>
      <c r="AC177" s="131" t="str">
        <f t="shared" si="125"/>
        <v>-</v>
      </c>
      <c r="AD177" s="131" t="str">
        <f t="shared" si="126"/>
        <v>-</v>
      </c>
      <c r="AE177" s="131" t="str">
        <f t="shared" si="127"/>
        <v>-</v>
      </c>
      <c r="AF177" s="131" t="str">
        <f t="shared" si="128"/>
        <v>-</v>
      </c>
      <c r="AG177" s="132" t="str">
        <f t="shared" si="129"/>
        <v>-</v>
      </c>
    </row>
    <row r="178" spans="26:33" ht="13.5" thickBot="1">
      <c r="Z178" s="129">
        <f>Z168+AA178/100</f>
        <v>12.09</v>
      </c>
      <c r="AA178" s="130">
        <v>9</v>
      </c>
      <c r="AB178" s="131" t="str">
        <f t="shared" si="124"/>
        <v>-</v>
      </c>
      <c r="AC178" s="131" t="str">
        <f t="shared" si="125"/>
        <v>-</v>
      </c>
      <c r="AD178" s="131" t="str">
        <f t="shared" si="126"/>
        <v>-</v>
      </c>
      <c r="AE178" s="131" t="str">
        <f t="shared" si="127"/>
        <v>-</v>
      </c>
      <c r="AF178" s="131" t="str">
        <f t="shared" si="128"/>
        <v>-</v>
      </c>
      <c r="AG178" s="132" t="str">
        <f t="shared" si="129"/>
        <v>-</v>
      </c>
    </row>
    <row r="179" spans="1:33" ht="20.25" thickBot="1">
      <c r="A179" s="161" t="s">
        <v>22</v>
      </c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3"/>
      <c r="N179" s="164" t="s">
        <v>84</v>
      </c>
      <c r="P179" s="107"/>
      <c r="Q179" s="107"/>
      <c r="R179" s="271" t="s">
        <v>60</v>
      </c>
      <c r="S179" s="272"/>
      <c r="T179" s="272"/>
      <c r="U179" s="272"/>
      <c r="V179" s="272"/>
      <c r="W179" s="272"/>
      <c r="X179" s="273"/>
      <c r="Z179" s="129">
        <f>Z168+AA179/100</f>
        <v>12.1</v>
      </c>
      <c r="AA179" s="130">
        <v>10</v>
      </c>
      <c r="AB179" s="131" t="str">
        <f t="shared" si="124"/>
        <v>-</v>
      </c>
      <c r="AC179" s="131" t="str">
        <f t="shared" si="125"/>
        <v>-</v>
      </c>
      <c r="AD179" s="131" t="str">
        <f t="shared" si="126"/>
        <v>-</v>
      </c>
      <c r="AE179" s="131" t="str">
        <f t="shared" si="127"/>
        <v>-</v>
      </c>
      <c r="AF179" s="131" t="str">
        <f t="shared" si="128"/>
        <v>-</v>
      </c>
      <c r="AG179" s="132" t="str">
        <f t="shared" si="129"/>
        <v>-</v>
      </c>
    </row>
    <row r="180" spans="9:33" ht="13.5" thickBot="1">
      <c r="I180" s="165" t="s">
        <v>41</v>
      </c>
      <c r="N180" s="165" t="s">
        <v>42</v>
      </c>
      <c r="P180" s="111" t="s">
        <v>127</v>
      </c>
      <c r="Q180" s="111" t="s">
        <v>116</v>
      </c>
      <c r="R180" s="112" t="s">
        <v>41</v>
      </c>
      <c r="S180" s="112" t="s">
        <v>56</v>
      </c>
      <c r="T180" s="113"/>
      <c r="U180" s="113"/>
      <c r="V180" s="114"/>
      <c r="W180" s="114"/>
      <c r="X180" s="112" t="s">
        <v>42</v>
      </c>
      <c r="Z180" s="129">
        <f>Z168+AA180/100</f>
        <v>12.11</v>
      </c>
      <c r="AA180" s="141">
        <v>11</v>
      </c>
      <c r="AB180" s="131" t="str">
        <f t="shared" si="124"/>
        <v>-</v>
      </c>
      <c r="AC180" s="131" t="str">
        <f t="shared" si="125"/>
        <v>-</v>
      </c>
      <c r="AD180" s="131" t="str">
        <f t="shared" si="126"/>
        <v>-</v>
      </c>
      <c r="AE180" s="131" t="str">
        <f t="shared" si="127"/>
        <v>-</v>
      </c>
      <c r="AF180" s="131" t="str">
        <f t="shared" si="128"/>
        <v>-</v>
      </c>
      <c r="AG180" s="132" t="str">
        <f t="shared" si="129"/>
        <v>-</v>
      </c>
    </row>
    <row r="181" spans="1:33" ht="13.5" thickBot="1">
      <c r="A181" s="265" t="str">
        <f>J175</f>
        <v>1A</v>
      </c>
      <c r="B181" s="266"/>
      <c r="C181" s="267"/>
      <c r="D181" s="265" t="str">
        <f>J176</f>
        <v>2A</v>
      </c>
      <c r="E181" s="266"/>
      <c r="F181" s="267"/>
      <c r="G181" s="166">
        <f>V181</f>
        <v>1</v>
      </c>
      <c r="H181" s="166">
        <f>W181</f>
        <v>0</v>
      </c>
      <c r="I181" s="110">
        <v>1</v>
      </c>
      <c r="J181" s="268" t="str">
        <f>IF(G181&gt;H181,A181,IF(OR(G181=H181),"",D181))</f>
        <v>1A</v>
      </c>
      <c r="K181" s="269"/>
      <c r="L181" s="270"/>
      <c r="N181" s="167" t="str">
        <f>IF(J176=A176,D176,J175)</f>
        <v>3A</v>
      </c>
      <c r="P181" s="181">
        <f>Q181+R181/100</f>
        <v>11.01</v>
      </c>
      <c r="Q181" s="178">
        <v>11</v>
      </c>
      <c r="R181" s="178">
        <v>1</v>
      </c>
      <c r="S181" s="119" t="s">
        <v>122</v>
      </c>
      <c r="T181" s="120" t="str">
        <f>A181</f>
        <v>1A</v>
      </c>
      <c r="U181" s="120" t="str">
        <f>D181</f>
        <v>2A</v>
      </c>
      <c r="V181" s="121">
        <v>1</v>
      </c>
      <c r="W181" s="121"/>
      <c r="X181" s="122" t="str">
        <f>N181</f>
        <v>3A</v>
      </c>
      <c r="Z181" s="142">
        <f>Z168+AA181/100</f>
        <v>12.12</v>
      </c>
      <c r="AA181" s="143">
        <v>12</v>
      </c>
      <c r="AB181" s="127" t="str">
        <f t="shared" si="124"/>
        <v>-</v>
      </c>
      <c r="AC181" s="127" t="str">
        <f t="shared" si="125"/>
        <v>-</v>
      </c>
      <c r="AD181" s="127" t="str">
        <f t="shared" si="126"/>
        <v>-</v>
      </c>
      <c r="AE181" s="127" t="str">
        <f t="shared" si="127"/>
        <v>-</v>
      </c>
      <c r="AF181" s="127" t="str">
        <f t="shared" si="128"/>
        <v>-</v>
      </c>
      <c r="AG181" s="144" t="str">
        <f t="shared" si="129"/>
        <v>-</v>
      </c>
    </row>
    <row r="182" spans="15:30" ht="12.75">
      <c r="O182" s="109"/>
      <c r="Z182" s="145"/>
      <c r="AC182" s="109"/>
      <c r="AD182" s="109"/>
    </row>
    <row r="183" spans="27:32" ht="12.75">
      <c r="AA183" s="110"/>
      <c r="AB183" s="110"/>
      <c r="AC183" s="109"/>
      <c r="AD183" s="109"/>
      <c r="AE183" s="160"/>
      <c r="AF183" s="160"/>
    </row>
    <row r="184" spans="27:32" ht="13.5" thickBot="1">
      <c r="AA184" s="110"/>
      <c r="AB184" s="110"/>
      <c r="AC184" s="109"/>
      <c r="AD184" s="109"/>
      <c r="AE184" s="160"/>
      <c r="AF184" s="160"/>
    </row>
    <row r="185" spans="1:32" ht="20.25" thickBot="1">
      <c r="A185" s="169" t="s">
        <v>105</v>
      </c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  <c r="L185" s="171"/>
      <c r="N185" s="172" t="s">
        <v>82</v>
      </c>
      <c r="P185" s="107"/>
      <c r="Q185" s="107"/>
      <c r="R185" s="271" t="s">
        <v>60</v>
      </c>
      <c r="S185" s="272"/>
      <c r="T185" s="272"/>
      <c r="U185" s="272"/>
      <c r="V185" s="272"/>
      <c r="W185" s="272"/>
      <c r="X185" s="273"/>
      <c r="AA185" s="110"/>
      <c r="AB185" s="110"/>
      <c r="AC185" s="109"/>
      <c r="AD185" s="109"/>
      <c r="AE185" s="160"/>
      <c r="AF185" s="160"/>
    </row>
    <row r="186" spans="9:32" ht="13.5" thickBot="1">
      <c r="I186" s="165" t="s">
        <v>41</v>
      </c>
      <c r="N186" s="165" t="s">
        <v>42</v>
      </c>
      <c r="P186" s="111" t="s">
        <v>127</v>
      </c>
      <c r="Q186" s="111" t="s">
        <v>116</v>
      </c>
      <c r="R186" s="112" t="s">
        <v>41</v>
      </c>
      <c r="S186" s="112" t="s">
        <v>56</v>
      </c>
      <c r="T186" s="113"/>
      <c r="U186" s="113"/>
      <c r="V186" s="114"/>
      <c r="W186" s="114"/>
      <c r="X186" s="112" t="s">
        <v>42</v>
      </c>
      <c r="AA186" s="110"/>
      <c r="AB186" s="110"/>
      <c r="AC186" s="109"/>
      <c r="AD186" s="109"/>
      <c r="AE186" s="160"/>
      <c r="AF186" s="160"/>
    </row>
    <row r="187" spans="1:32" ht="13.5" thickBot="1">
      <c r="A187" s="265" t="str">
        <f>L7</f>
        <v>1C</v>
      </c>
      <c r="B187" s="266"/>
      <c r="C187" s="267"/>
      <c r="D187" s="265" t="str">
        <f>L122</f>
        <v>7D</v>
      </c>
      <c r="E187" s="266"/>
      <c r="F187" s="267"/>
      <c r="G187" s="166">
        <f>V187</f>
        <v>1</v>
      </c>
      <c r="H187" s="166">
        <f>W187</f>
        <v>0</v>
      </c>
      <c r="I187" s="110">
        <v>1</v>
      </c>
      <c r="J187" s="268" t="str">
        <f>IF(G187&gt;H187,A187,IF(OR(G187=H187),"",D187))</f>
        <v>1C</v>
      </c>
      <c r="K187" s="269"/>
      <c r="L187" s="270"/>
      <c r="N187" s="167" t="str">
        <f>L139</f>
        <v>8B</v>
      </c>
      <c r="P187" s="181">
        <f>Q187+R187/100</f>
        <v>7.01</v>
      </c>
      <c r="Q187" s="178">
        <v>7</v>
      </c>
      <c r="R187" s="178">
        <v>1</v>
      </c>
      <c r="S187" s="119" t="s">
        <v>128</v>
      </c>
      <c r="T187" s="120" t="str">
        <f>A187</f>
        <v>1C</v>
      </c>
      <c r="U187" s="120" t="str">
        <f>D187</f>
        <v>7D</v>
      </c>
      <c r="V187" s="121">
        <v>1</v>
      </c>
      <c r="W187" s="121"/>
      <c r="X187" s="122" t="str">
        <f>N187</f>
        <v>8B</v>
      </c>
      <c r="AA187" s="110"/>
      <c r="AB187" s="110"/>
      <c r="AC187" s="109"/>
      <c r="AD187" s="109"/>
      <c r="AE187" s="160"/>
      <c r="AF187" s="160"/>
    </row>
    <row r="188" spans="1:32" ht="13.5" thickBot="1">
      <c r="A188" s="265" t="str">
        <f>L26</f>
        <v>2C</v>
      </c>
      <c r="B188" s="266"/>
      <c r="C188" s="267"/>
      <c r="D188" s="265" t="str">
        <f>L141</f>
        <v>8D</v>
      </c>
      <c r="E188" s="266"/>
      <c r="F188" s="267"/>
      <c r="G188" s="166">
        <f aca="true" t="shared" si="130" ref="G188:G194">V188</f>
        <v>1</v>
      </c>
      <c r="H188" s="166">
        <f aca="true" t="shared" si="131" ref="H188:H194">W188</f>
        <v>0</v>
      </c>
      <c r="I188" s="110">
        <v>2</v>
      </c>
      <c r="J188" s="268" t="str">
        <f>IF(G188&gt;H188,A188,IF(OR(G188=H188),"",D188))</f>
        <v>2C</v>
      </c>
      <c r="K188" s="269"/>
      <c r="L188" s="270"/>
      <c r="N188" s="131" t="str">
        <f>L120</f>
        <v>7B</v>
      </c>
      <c r="P188" s="182">
        <f aca="true" t="shared" si="132" ref="P188:P194">Q188+R188/100</f>
        <v>7.02</v>
      </c>
      <c r="Q188" s="178">
        <v>7</v>
      </c>
      <c r="R188" s="178">
        <v>2</v>
      </c>
      <c r="S188" s="127" t="s">
        <v>128</v>
      </c>
      <c r="T188" s="120" t="str">
        <f aca="true" t="shared" si="133" ref="T188:T194">A188</f>
        <v>2C</v>
      </c>
      <c r="U188" s="120" t="str">
        <f aca="true" t="shared" si="134" ref="U188:U194">D188</f>
        <v>8D</v>
      </c>
      <c r="V188" s="128">
        <v>1</v>
      </c>
      <c r="W188" s="128"/>
      <c r="X188" s="122" t="str">
        <f aca="true" t="shared" si="135" ref="X188:X194">N188</f>
        <v>7B</v>
      </c>
      <c r="AA188" s="110"/>
      <c r="AB188" s="110"/>
      <c r="AC188" s="109"/>
      <c r="AD188" s="109"/>
      <c r="AE188" s="160"/>
      <c r="AF188" s="160"/>
    </row>
    <row r="189" spans="1:32" ht="13.5" thickBot="1">
      <c r="A189" s="265" t="str">
        <f>L45</f>
        <v>3C</v>
      </c>
      <c r="B189" s="266"/>
      <c r="C189" s="267"/>
      <c r="D189" s="265" t="str">
        <f>L84</f>
        <v>5D</v>
      </c>
      <c r="E189" s="266"/>
      <c r="F189" s="267"/>
      <c r="G189" s="166">
        <f t="shared" si="130"/>
        <v>1</v>
      </c>
      <c r="H189" s="166">
        <f t="shared" si="131"/>
        <v>0</v>
      </c>
      <c r="I189" s="110">
        <v>3</v>
      </c>
      <c r="J189" s="268" t="str">
        <f aca="true" t="shared" si="136" ref="J189:J194">IF(G189&gt;H189,A189,IF(OR(G189=H189),"",D189))</f>
        <v>3C</v>
      </c>
      <c r="K189" s="269"/>
      <c r="L189" s="270"/>
      <c r="N189" s="131" t="str">
        <f>L101</f>
        <v>6B</v>
      </c>
      <c r="P189" s="181">
        <f t="shared" si="132"/>
        <v>7.03</v>
      </c>
      <c r="Q189" s="178">
        <v>7</v>
      </c>
      <c r="R189" s="178">
        <v>3</v>
      </c>
      <c r="S189" s="119" t="s">
        <v>128</v>
      </c>
      <c r="T189" s="120" t="str">
        <f t="shared" si="133"/>
        <v>3C</v>
      </c>
      <c r="U189" s="120" t="str">
        <f t="shared" si="134"/>
        <v>5D</v>
      </c>
      <c r="V189" s="121">
        <v>1</v>
      </c>
      <c r="W189" s="121"/>
      <c r="X189" s="122" t="str">
        <f t="shared" si="135"/>
        <v>6B</v>
      </c>
      <c r="AA189" s="110"/>
      <c r="AB189" s="110"/>
      <c r="AC189" s="109"/>
      <c r="AD189" s="109"/>
      <c r="AE189" s="160"/>
      <c r="AF189" s="160"/>
    </row>
    <row r="190" spans="1:32" ht="13.5" thickBot="1">
      <c r="A190" s="265" t="str">
        <f>L64</f>
        <v>4C</v>
      </c>
      <c r="B190" s="266"/>
      <c r="C190" s="267"/>
      <c r="D190" s="265" t="str">
        <f>L103</f>
        <v>6D</v>
      </c>
      <c r="E190" s="266"/>
      <c r="F190" s="267"/>
      <c r="G190" s="166">
        <f t="shared" si="130"/>
        <v>1</v>
      </c>
      <c r="H190" s="166">
        <f t="shared" si="131"/>
        <v>0</v>
      </c>
      <c r="I190" s="110">
        <v>4</v>
      </c>
      <c r="J190" s="268" t="str">
        <f t="shared" si="136"/>
        <v>4C</v>
      </c>
      <c r="K190" s="269"/>
      <c r="L190" s="270"/>
      <c r="N190" s="131" t="str">
        <f>L82</f>
        <v>5B</v>
      </c>
      <c r="P190" s="182">
        <f t="shared" si="132"/>
        <v>7.04</v>
      </c>
      <c r="Q190" s="178">
        <v>7</v>
      </c>
      <c r="R190" s="178">
        <v>4</v>
      </c>
      <c r="S190" s="127" t="s">
        <v>128</v>
      </c>
      <c r="T190" s="120" t="str">
        <f t="shared" si="133"/>
        <v>4C</v>
      </c>
      <c r="U190" s="120" t="str">
        <f t="shared" si="134"/>
        <v>6D</v>
      </c>
      <c r="V190" s="128">
        <v>1</v>
      </c>
      <c r="W190" s="128"/>
      <c r="X190" s="134" t="str">
        <f t="shared" si="135"/>
        <v>5B</v>
      </c>
      <c r="AA190" s="110"/>
      <c r="AB190" s="110"/>
      <c r="AC190" s="109"/>
      <c r="AD190" s="109"/>
      <c r="AE190" s="160"/>
      <c r="AF190" s="160"/>
    </row>
    <row r="191" spans="1:32" ht="13.5" thickBot="1">
      <c r="A191" s="265" t="str">
        <f>L83</f>
        <v>5C</v>
      </c>
      <c r="B191" s="266"/>
      <c r="C191" s="267"/>
      <c r="D191" s="265" t="str">
        <f>L46</f>
        <v>3D</v>
      </c>
      <c r="E191" s="266"/>
      <c r="F191" s="267"/>
      <c r="G191" s="166">
        <f t="shared" si="130"/>
        <v>1</v>
      </c>
      <c r="H191" s="166">
        <f t="shared" si="131"/>
        <v>0</v>
      </c>
      <c r="I191" s="110">
        <v>5</v>
      </c>
      <c r="J191" s="268" t="str">
        <f t="shared" si="136"/>
        <v>5C</v>
      </c>
      <c r="K191" s="269"/>
      <c r="L191" s="270"/>
      <c r="N191" s="131" t="str">
        <f>L63</f>
        <v>4B</v>
      </c>
      <c r="P191" s="181">
        <f t="shared" si="132"/>
        <v>7.05</v>
      </c>
      <c r="Q191" s="178">
        <v>7</v>
      </c>
      <c r="R191" s="178">
        <v>5</v>
      </c>
      <c r="S191" s="119" t="s">
        <v>128</v>
      </c>
      <c r="T191" s="120" t="str">
        <f t="shared" si="133"/>
        <v>5C</v>
      </c>
      <c r="U191" s="120" t="str">
        <f t="shared" si="134"/>
        <v>3D</v>
      </c>
      <c r="V191" s="121">
        <v>1</v>
      </c>
      <c r="W191" s="121"/>
      <c r="X191" s="122" t="str">
        <f t="shared" si="135"/>
        <v>4B</v>
      </c>
      <c r="AA191" s="110"/>
      <c r="AB191" s="110"/>
      <c r="AC191" s="109"/>
      <c r="AD191" s="109"/>
      <c r="AE191" s="160"/>
      <c r="AF191" s="160"/>
    </row>
    <row r="192" spans="1:32" ht="13.5" thickBot="1">
      <c r="A192" s="265" t="str">
        <f>L102</f>
        <v>6C</v>
      </c>
      <c r="B192" s="266"/>
      <c r="C192" s="267"/>
      <c r="D192" s="265" t="str">
        <f>L65</f>
        <v>4D</v>
      </c>
      <c r="E192" s="266"/>
      <c r="F192" s="267"/>
      <c r="G192" s="166">
        <f t="shared" si="130"/>
        <v>1</v>
      </c>
      <c r="H192" s="166">
        <f t="shared" si="131"/>
        <v>0</v>
      </c>
      <c r="I192" s="110">
        <v>6</v>
      </c>
      <c r="J192" s="268" t="str">
        <f t="shared" si="136"/>
        <v>6C</v>
      </c>
      <c r="K192" s="269"/>
      <c r="L192" s="270"/>
      <c r="N192" s="131" t="str">
        <f>L44</f>
        <v>3B</v>
      </c>
      <c r="P192" s="182">
        <f t="shared" si="132"/>
        <v>7.06</v>
      </c>
      <c r="Q192" s="178">
        <v>7</v>
      </c>
      <c r="R192" s="178">
        <v>6</v>
      </c>
      <c r="S192" s="127" t="s">
        <v>128</v>
      </c>
      <c r="T192" s="135" t="str">
        <f t="shared" si="133"/>
        <v>6C</v>
      </c>
      <c r="U192" s="135" t="str">
        <f t="shared" si="134"/>
        <v>4D</v>
      </c>
      <c r="V192" s="128">
        <v>1</v>
      </c>
      <c r="W192" s="128"/>
      <c r="X192" s="134" t="str">
        <f t="shared" si="135"/>
        <v>3B</v>
      </c>
      <c r="AA192" s="110"/>
      <c r="AB192" s="110"/>
      <c r="AC192" s="109"/>
      <c r="AD192" s="109"/>
      <c r="AE192" s="160"/>
      <c r="AF192" s="160"/>
    </row>
    <row r="193" spans="1:32" ht="13.5" thickBot="1">
      <c r="A193" s="265" t="str">
        <f>L121</f>
        <v>7C</v>
      </c>
      <c r="B193" s="266"/>
      <c r="C193" s="267"/>
      <c r="D193" s="265" t="str">
        <f>L8</f>
        <v>1D</v>
      </c>
      <c r="E193" s="266"/>
      <c r="F193" s="267"/>
      <c r="G193" s="166">
        <f t="shared" si="130"/>
        <v>1</v>
      </c>
      <c r="H193" s="166">
        <f t="shared" si="131"/>
        <v>0</v>
      </c>
      <c r="I193" s="110">
        <v>7</v>
      </c>
      <c r="J193" s="268" t="str">
        <f t="shared" si="136"/>
        <v>7C</v>
      </c>
      <c r="K193" s="269"/>
      <c r="L193" s="270"/>
      <c r="N193" s="131" t="str">
        <f>L25</f>
        <v>2B</v>
      </c>
      <c r="P193" s="181">
        <f t="shared" si="132"/>
        <v>7.07</v>
      </c>
      <c r="Q193" s="178">
        <v>7</v>
      </c>
      <c r="R193" s="178">
        <v>7</v>
      </c>
      <c r="S193" s="119" t="s">
        <v>128</v>
      </c>
      <c r="T193" s="120" t="str">
        <f t="shared" si="133"/>
        <v>7C</v>
      </c>
      <c r="U193" s="120" t="str">
        <f t="shared" si="134"/>
        <v>1D</v>
      </c>
      <c r="V193" s="121">
        <v>1</v>
      </c>
      <c r="W193" s="121"/>
      <c r="X193" s="122" t="str">
        <f t="shared" si="135"/>
        <v>2B</v>
      </c>
      <c r="AA193" s="110"/>
      <c r="AB193" s="110"/>
      <c r="AC193" s="109"/>
      <c r="AD193" s="109"/>
      <c r="AE193" s="160"/>
      <c r="AF193" s="160"/>
    </row>
    <row r="194" spans="1:32" ht="13.5" thickBot="1">
      <c r="A194" s="265" t="str">
        <f>L140</f>
        <v>8C</v>
      </c>
      <c r="B194" s="266"/>
      <c r="C194" s="267"/>
      <c r="D194" s="265" t="str">
        <f>L27</f>
        <v>2D</v>
      </c>
      <c r="E194" s="266"/>
      <c r="F194" s="267"/>
      <c r="G194" s="166">
        <f t="shared" si="130"/>
        <v>1</v>
      </c>
      <c r="H194" s="166">
        <f t="shared" si="131"/>
        <v>0</v>
      </c>
      <c r="I194" s="110">
        <v>8</v>
      </c>
      <c r="J194" s="268" t="str">
        <f t="shared" si="136"/>
        <v>8C</v>
      </c>
      <c r="K194" s="269"/>
      <c r="L194" s="270"/>
      <c r="N194" s="131" t="str">
        <f>L6</f>
        <v>1B</v>
      </c>
      <c r="P194" s="182">
        <f t="shared" si="132"/>
        <v>7.08</v>
      </c>
      <c r="Q194" s="178">
        <v>7</v>
      </c>
      <c r="R194" s="178">
        <v>8</v>
      </c>
      <c r="S194" s="119" t="s">
        <v>128</v>
      </c>
      <c r="T194" s="120" t="str">
        <f t="shared" si="133"/>
        <v>8C</v>
      </c>
      <c r="U194" s="120" t="str">
        <f t="shared" si="134"/>
        <v>2D</v>
      </c>
      <c r="V194" s="121">
        <v>1</v>
      </c>
      <c r="W194" s="121"/>
      <c r="X194" s="122" t="str">
        <f t="shared" si="135"/>
        <v>1B</v>
      </c>
      <c r="AA194" s="110"/>
      <c r="AB194" s="110"/>
      <c r="AC194" s="109"/>
      <c r="AD194" s="109"/>
      <c r="AE194" s="160"/>
      <c r="AF194" s="160"/>
    </row>
    <row r="195" spans="27:32" ht="12.75">
      <c r="AA195" s="110"/>
      <c r="AB195" s="110"/>
      <c r="AC195" s="109"/>
      <c r="AD195" s="109"/>
      <c r="AE195" s="160"/>
      <c r="AF195" s="160"/>
    </row>
    <row r="196" spans="27:32" ht="13.5" thickBot="1">
      <c r="AA196" s="110"/>
      <c r="AB196" s="110"/>
      <c r="AC196" s="109"/>
      <c r="AD196" s="109"/>
      <c r="AE196" s="160"/>
      <c r="AF196" s="160"/>
    </row>
    <row r="197" spans="1:32" ht="20.25" thickBot="1">
      <c r="A197" s="169" t="s">
        <v>43</v>
      </c>
      <c r="B197" s="17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1"/>
      <c r="N197" s="172" t="s">
        <v>83</v>
      </c>
      <c r="P197" s="107"/>
      <c r="Q197" s="107"/>
      <c r="R197" s="271" t="s">
        <v>60</v>
      </c>
      <c r="S197" s="272"/>
      <c r="T197" s="272"/>
      <c r="U197" s="272"/>
      <c r="V197" s="272"/>
      <c r="W197" s="272"/>
      <c r="X197" s="273"/>
      <c r="AA197" s="110"/>
      <c r="AB197" s="110"/>
      <c r="AC197" s="109"/>
      <c r="AD197" s="109"/>
      <c r="AE197" s="160"/>
      <c r="AF197" s="160"/>
    </row>
    <row r="198" spans="9:32" ht="13.5" thickBot="1">
      <c r="I198" s="165" t="s">
        <v>41</v>
      </c>
      <c r="N198" s="165" t="s">
        <v>42</v>
      </c>
      <c r="O198" s="173"/>
      <c r="P198" s="111" t="s">
        <v>127</v>
      </c>
      <c r="Q198" s="111" t="s">
        <v>116</v>
      </c>
      <c r="R198" s="112" t="s">
        <v>41</v>
      </c>
      <c r="S198" s="112" t="s">
        <v>56</v>
      </c>
      <c r="T198" s="113"/>
      <c r="U198" s="113"/>
      <c r="V198" s="114"/>
      <c r="W198" s="114"/>
      <c r="X198" s="112" t="s">
        <v>42</v>
      </c>
      <c r="AA198" s="110"/>
      <c r="AB198" s="110"/>
      <c r="AC198" s="109"/>
      <c r="AD198" s="109"/>
      <c r="AE198" s="160"/>
      <c r="AF198" s="160"/>
    </row>
    <row r="199" spans="1:32" ht="13.5" thickBot="1">
      <c r="A199" s="265" t="str">
        <f>J187</f>
        <v>1C</v>
      </c>
      <c r="B199" s="266"/>
      <c r="C199" s="267"/>
      <c r="D199" s="265" t="str">
        <f>J194</f>
        <v>8C</v>
      </c>
      <c r="E199" s="266"/>
      <c r="F199" s="267"/>
      <c r="G199" s="166">
        <f aca="true" t="shared" si="137" ref="G199:H202">V199</f>
        <v>1</v>
      </c>
      <c r="H199" s="166">
        <f t="shared" si="137"/>
        <v>0</v>
      </c>
      <c r="I199" s="110">
        <v>1</v>
      </c>
      <c r="J199" s="268" t="str">
        <f>IF(G199&gt;H199,A199,IF(OR(G199=H199),"",D199))</f>
        <v>1C</v>
      </c>
      <c r="K199" s="269"/>
      <c r="L199" s="270"/>
      <c r="N199" s="167" t="str">
        <f>IF(J190=A190,D190,J190)</f>
        <v>6D</v>
      </c>
      <c r="O199" s="174"/>
      <c r="P199" s="181">
        <f>Q199+R199/100</f>
        <v>9.05</v>
      </c>
      <c r="Q199" s="178">
        <v>9</v>
      </c>
      <c r="R199" s="178">
        <v>5</v>
      </c>
      <c r="S199" s="119" t="s">
        <v>129</v>
      </c>
      <c r="T199" s="120" t="str">
        <f>A199</f>
        <v>1C</v>
      </c>
      <c r="U199" s="120" t="str">
        <f>D199</f>
        <v>8C</v>
      </c>
      <c r="V199" s="121">
        <v>1</v>
      </c>
      <c r="W199" s="121"/>
      <c r="X199" s="122" t="str">
        <f>N199</f>
        <v>6D</v>
      </c>
      <c r="AA199" s="110"/>
      <c r="AB199" s="110"/>
      <c r="AC199" s="109"/>
      <c r="AD199" s="109"/>
      <c r="AE199" s="160"/>
      <c r="AF199" s="160"/>
    </row>
    <row r="200" spans="1:32" ht="13.5" thickBot="1">
      <c r="A200" s="265" t="str">
        <f>J188</f>
        <v>2C</v>
      </c>
      <c r="B200" s="266"/>
      <c r="C200" s="267"/>
      <c r="D200" s="265" t="str">
        <f>J193</f>
        <v>7C</v>
      </c>
      <c r="E200" s="266"/>
      <c r="F200" s="267"/>
      <c r="G200" s="166">
        <f t="shared" si="137"/>
        <v>1</v>
      </c>
      <c r="H200" s="166">
        <f t="shared" si="137"/>
        <v>0</v>
      </c>
      <c r="I200" s="110">
        <v>2</v>
      </c>
      <c r="J200" s="268" t="str">
        <f>IF(G200&gt;H200,A200,IF(OR(G200=H200),"",D200))</f>
        <v>2C</v>
      </c>
      <c r="K200" s="269"/>
      <c r="L200" s="270"/>
      <c r="N200" s="167" t="str">
        <f>IF(J189=A189,D189,J189)</f>
        <v>5D</v>
      </c>
      <c r="O200" s="174"/>
      <c r="P200" s="182">
        <f>Q200+R200/100</f>
        <v>9.06</v>
      </c>
      <c r="Q200" s="178">
        <v>9</v>
      </c>
      <c r="R200" s="178">
        <v>6</v>
      </c>
      <c r="S200" s="127" t="s">
        <v>129</v>
      </c>
      <c r="T200" s="120" t="str">
        <f>A200</f>
        <v>2C</v>
      </c>
      <c r="U200" s="120" t="str">
        <f>D200</f>
        <v>7C</v>
      </c>
      <c r="V200" s="128">
        <v>1</v>
      </c>
      <c r="W200" s="128"/>
      <c r="X200" s="122" t="str">
        <f>N200</f>
        <v>5D</v>
      </c>
      <c r="AA200" s="110"/>
      <c r="AB200" s="110"/>
      <c r="AC200" s="109"/>
      <c r="AD200" s="109"/>
      <c r="AE200" s="160"/>
      <c r="AF200" s="160"/>
    </row>
    <row r="201" spans="1:32" ht="13.5" thickBot="1">
      <c r="A201" s="265" t="str">
        <f>J189</f>
        <v>3C</v>
      </c>
      <c r="B201" s="266"/>
      <c r="C201" s="267"/>
      <c r="D201" s="274" t="str">
        <f>J192</f>
        <v>6C</v>
      </c>
      <c r="E201" s="275"/>
      <c r="F201" s="276"/>
      <c r="G201" s="166">
        <f t="shared" si="137"/>
        <v>1</v>
      </c>
      <c r="H201" s="166">
        <f t="shared" si="137"/>
        <v>0</v>
      </c>
      <c r="I201" s="110">
        <v>3</v>
      </c>
      <c r="J201" s="268" t="str">
        <f>IF(G201&gt;H201,A201,IF(OR(G201=H201),"",D201))</f>
        <v>3C</v>
      </c>
      <c r="K201" s="269"/>
      <c r="L201" s="270"/>
      <c r="N201" s="167" t="str">
        <f>IF(J188=A188,D188,J188)</f>
        <v>8D</v>
      </c>
      <c r="O201" s="174"/>
      <c r="P201" s="181">
        <f>Q201+R201/100</f>
        <v>9.07</v>
      </c>
      <c r="Q201" s="178">
        <v>9</v>
      </c>
      <c r="R201" s="178">
        <v>7</v>
      </c>
      <c r="S201" s="119" t="s">
        <v>129</v>
      </c>
      <c r="T201" s="120" t="str">
        <f>A201</f>
        <v>3C</v>
      </c>
      <c r="U201" s="120" t="str">
        <f>D201</f>
        <v>6C</v>
      </c>
      <c r="V201" s="121">
        <v>1</v>
      </c>
      <c r="W201" s="121"/>
      <c r="X201" s="122" t="str">
        <f>N201</f>
        <v>8D</v>
      </c>
      <c r="AA201" s="110"/>
      <c r="AB201" s="110"/>
      <c r="AC201" s="109"/>
      <c r="AD201" s="109"/>
      <c r="AE201" s="160"/>
      <c r="AF201" s="160"/>
    </row>
    <row r="202" spans="1:32" ht="13.5" thickBot="1">
      <c r="A202" s="265" t="str">
        <f>J190</f>
        <v>4C</v>
      </c>
      <c r="B202" s="266"/>
      <c r="C202" s="267"/>
      <c r="D202" s="265" t="str">
        <f>J191</f>
        <v>5C</v>
      </c>
      <c r="E202" s="266"/>
      <c r="F202" s="267"/>
      <c r="G202" s="166">
        <f t="shared" si="137"/>
        <v>1</v>
      </c>
      <c r="H202" s="166">
        <f t="shared" si="137"/>
        <v>0</v>
      </c>
      <c r="I202" s="110">
        <v>4</v>
      </c>
      <c r="J202" s="268" t="str">
        <f>IF(G202&gt;H202,A202,IF(OR(G202=H202),"",D202))</f>
        <v>4C</v>
      </c>
      <c r="K202" s="269"/>
      <c r="L202" s="270"/>
      <c r="N202" s="167" t="str">
        <f>IF(J187=A187,D187,J187)</f>
        <v>7D</v>
      </c>
      <c r="O202" s="174"/>
      <c r="P202" s="182">
        <f>Q202+R202/100</f>
        <v>9.08</v>
      </c>
      <c r="Q202" s="178">
        <v>9</v>
      </c>
      <c r="R202" s="178">
        <v>8</v>
      </c>
      <c r="S202" s="127" t="s">
        <v>129</v>
      </c>
      <c r="T202" s="120" t="str">
        <f>A202</f>
        <v>4C</v>
      </c>
      <c r="U202" s="120" t="str">
        <f>D202</f>
        <v>5C</v>
      </c>
      <c r="V202" s="128">
        <v>1</v>
      </c>
      <c r="W202" s="128"/>
      <c r="X202" s="134" t="str">
        <f>N202</f>
        <v>7D</v>
      </c>
      <c r="AA202" s="110"/>
      <c r="AB202" s="110"/>
      <c r="AC202" s="109"/>
      <c r="AD202" s="109"/>
      <c r="AE202" s="160"/>
      <c r="AF202" s="160"/>
    </row>
    <row r="203" spans="17:32" ht="12.75">
      <c r="Q203" s="109"/>
      <c r="S203" s="160"/>
      <c r="U203" s="109"/>
      <c r="X203" s="110"/>
      <c r="AA203" s="110"/>
      <c r="AB203" s="110"/>
      <c r="AC203" s="109"/>
      <c r="AD203" s="109"/>
      <c r="AE203" s="160"/>
      <c r="AF203" s="160"/>
    </row>
    <row r="204" spans="17:32" ht="13.5" thickBot="1">
      <c r="Q204" s="109"/>
      <c r="S204" s="160"/>
      <c r="U204" s="109"/>
      <c r="X204" s="110"/>
      <c r="AA204" s="110"/>
      <c r="AB204" s="110"/>
      <c r="AC204" s="109"/>
      <c r="AD204" s="109"/>
      <c r="AE204" s="160"/>
      <c r="AF204" s="160"/>
    </row>
    <row r="205" spans="1:32" ht="20.25" thickBot="1">
      <c r="A205" s="169" t="s">
        <v>44</v>
      </c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171"/>
      <c r="N205" s="172" t="s">
        <v>91</v>
      </c>
      <c r="P205" s="107"/>
      <c r="Q205" s="107"/>
      <c r="R205" s="271" t="s">
        <v>60</v>
      </c>
      <c r="S205" s="272"/>
      <c r="T205" s="272"/>
      <c r="U205" s="272"/>
      <c r="V205" s="272"/>
      <c r="W205" s="272"/>
      <c r="X205" s="273"/>
      <c r="AA205" s="110"/>
      <c r="AB205" s="110"/>
      <c r="AC205" s="109"/>
      <c r="AD205" s="109"/>
      <c r="AE205" s="160"/>
      <c r="AF205" s="160"/>
    </row>
    <row r="206" spans="9:32" ht="13.5" thickBot="1">
      <c r="I206" s="165" t="s">
        <v>41</v>
      </c>
      <c r="N206" s="165" t="s">
        <v>42</v>
      </c>
      <c r="P206" s="111" t="s">
        <v>127</v>
      </c>
      <c r="Q206" s="111" t="s">
        <v>116</v>
      </c>
      <c r="R206" s="112" t="s">
        <v>41</v>
      </c>
      <c r="S206" s="112" t="s">
        <v>56</v>
      </c>
      <c r="T206" s="113"/>
      <c r="U206" s="113"/>
      <c r="V206" s="114"/>
      <c r="W206" s="114"/>
      <c r="X206" s="112" t="s">
        <v>42</v>
      </c>
      <c r="AA206" s="110"/>
      <c r="AB206" s="110"/>
      <c r="AC206" s="109"/>
      <c r="AD206" s="109"/>
      <c r="AE206" s="160"/>
      <c r="AF206" s="160"/>
    </row>
    <row r="207" spans="1:32" ht="13.5" thickBot="1">
      <c r="A207" s="265" t="str">
        <f>J199</f>
        <v>1C</v>
      </c>
      <c r="B207" s="266"/>
      <c r="C207" s="267"/>
      <c r="D207" s="265" t="str">
        <f>J202</f>
        <v>4C</v>
      </c>
      <c r="E207" s="266"/>
      <c r="F207" s="267"/>
      <c r="G207" s="166">
        <f>V207</f>
        <v>1</v>
      </c>
      <c r="H207" s="166">
        <f>W207</f>
        <v>0</v>
      </c>
      <c r="I207" s="110">
        <v>3</v>
      </c>
      <c r="J207" s="268" t="str">
        <f>IF(G207&gt;H207,A207,IF(OR(G207=H207),"",D207))</f>
        <v>1C</v>
      </c>
      <c r="K207" s="269"/>
      <c r="L207" s="270"/>
      <c r="N207" s="167" t="str">
        <f>IF(J201=A201,D201,J201)</f>
        <v>6C</v>
      </c>
      <c r="P207" s="181">
        <f>Q207+R207/100</f>
        <v>10.03</v>
      </c>
      <c r="Q207" s="178">
        <v>10</v>
      </c>
      <c r="R207" s="178">
        <v>3</v>
      </c>
      <c r="S207" s="119" t="s">
        <v>130</v>
      </c>
      <c r="T207" s="120" t="str">
        <f>A207</f>
        <v>1C</v>
      </c>
      <c r="U207" s="120" t="str">
        <f>D207</f>
        <v>4C</v>
      </c>
      <c r="V207" s="121">
        <v>1</v>
      </c>
      <c r="W207" s="121"/>
      <c r="X207" s="122" t="str">
        <f>N207</f>
        <v>6C</v>
      </c>
      <c r="AA207" s="110"/>
      <c r="AB207" s="110"/>
      <c r="AC207" s="109"/>
      <c r="AD207" s="109"/>
      <c r="AE207" s="160"/>
      <c r="AF207" s="160"/>
    </row>
    <row r="208" spans="1:24" ht="13.5" thickBot="1">
      <c r="A208" s="265" t="str">
        <f>J200</f>
        <v>2C</v>
      </c>
      <c r="B208" s="266"/>
      <c r="C208" s="267"/>
      <c r="D208" s="265" t="str">
        <f>J201</f>
        <v>3C</v>
      </c>
      <c r="E208" s="266"/>
      <c r="F208" s="267"/>
      <c r="G208" s="166">
        <f>V208</f>
        <v>1</v>
      </c>
      <c r="H208" s="166">
        <f>W208</f>
        <v>0</v>
      </c>
      <c r="I208" s="110">
        <v>4</v>
      </c>
      <c r="J208" s="268" t="str">
        <f>IF(G208&gt;H208,A208,IF(OR(G208=H208),"",D208))</f>
        <v>2C</v>
      </c>
      <c r="K208" s="269"/>
      <c r="L208" s="270"/>
      <c r="N208" s="167" t="str">
        <f>IF(J202=A202,D202,J202)</f>
        <v>5C</v>
      </c>
      <c r="P208" s="182">
        <f>Q208+R208/100</f>
        <v>10.04</v>
      </c>
      <c r="Q208" s="178">
        <v>10</v>
      </c>
      <c r="R208" s="178">
        <v>4</v>
      </c>
      <c r="S208" s="127" t="s">
        <v>130</v>
      </c>
      <c r="T208" s="120" t="str">
        <f>A208</f>
        <v>2C</v>
      </c>
      <c r="U208" s="120" t="str">
        <f>D208</f>
        <v>3C</v>
      </c>
      <c r="V208" s="128">
        <v>1</v>
      </c>
      <c r="W208" s="128"/>
      <c r="X208" s="122" t="str">
        <f>N208</f>
        <v>5C</v>
      </c>
    </row>
    <row r="209" spans="17:24" ht="12.75">
      <c r="Q209" s="109"/>
      <c r="S209" s="160"/>
      <c r="U209" s="109"/>
      <c r="X209" s="110"/>
    </row>
    <row r="210" spans="17:24" ht="13.5" thickBot="1">
      <c r="Q210" s="109"/>
      <c r="S210" s="160"/>
      <c r="U210" s="109"/>
      <c r="X210" s="110"/>
    </row>
    <row r="211" spans="1:24" ht="20.25" thickBot="1">
      <c r="A211" s="169" t="s">
        <v>45</v>
      </c>
      <c r="B211" s="170"/>
      <c r="C211" s="170"/>
      <c r="D211" s="170"/>
      <c r="E211" s="170"/>
      <c r="F211" s="170"/>
      <c r="G211" s="170"/>
      <c r="H211" s="170"/>
      <c r="I211" s="170"/>
      <c r="J211" s="170"/>
      <c r="K211" s="170"/>
      <c r="L211" s="171"/>
      <c r="N211" s="172" t="s">
        <v>84</v>
      </c>
      <c r="P211" s="107"/>
      <c r="Q211" s="107"/>
      <c r="R211" s="271" t="s">
        <v>60</v>
      </c>
      <c r="S211" s="272"/>
      <c r="T211" s="272"/>
      <c r="U211" s="272"/>
      <c r="V211" s="272"/>
      <c r="W211" s="272"/>
      <c r="X211" s="273"/>
    </row>
    <row r="212" spans="9:24" ht="13.5" thickBot="1">
      <c r="I212" s="165" t="s">
        <v>41</v>
      </c>
      <c r="N212" s="165" t="s">
        <v>42</v>
      </c>
      <c r="P212" s="111" t="s">
        <v>127</v>
      </c>
      <c r="Q212" s="111" t="s">
        <v>116</v>
      </c>
      <c r="R212" s="112" t="s">
        <v>41</v>
      </c>
      <c r="S212" s="112" t="s">
        <v>56</v>
      </c>
      <c r="T212" s="113"/>
      <c r="U212" s="113"/>
      <c r="V212" s="114"/>
      <c r="W212" s="114"/>
      <c r="X212" s="112" t="s">
        <v>42</v>
      </c>
    </row>
    <row r="213" spans="1:24" ht="13.5" thickBot="1">
      <c r="A213" s="265" t="str">
        <f>J207</f>
        <v>1C</v>
      </c>
      <c r="B213" s="266"/>
      <c r="C213" s="267"/>
      <c r="D213" s="265" t="str">
        <f>J208</f>
        <v>2C</v>
      </c>
      <c r="E213" s="266"/>
      <c r="F213" s="267"/>
      <c r="G213" s="166">
        <f>V213</f>
        <v>1</v>
      </c>
      <c r="H213" s="166">
        <f>W213</f>
        <v>0</v>
      </c>
      <c r="I213" s="110">
        <v>2</v>
      </c>
      <c r="J213" s="268" t="str">
        <f>IF(G213&gt;H213,A213,IF(OR(G213=H213),"",D213))</f>
        <v>1C</v>
      </c>
      <c r="K213" s="269"/>
      <c r="L213" s="270"/>
      <c r="N213" s="167" t="str">
        <f>IF(J208=A208,D208,J207)</f>
        <v>3C</v>
      </c>
      <c r="P213" s="181">
        <f>Q213+R213/100</f>
        <v>11.02</v>
      </c>
      <c r="Q213" s="178">
        <v>11</v>
      </c>
      <c r="R213" s="178">
        <v>2</v>
      </c>
      <c r="S213" s="119" t="s">
        <v>131</v>
      </c>
      <c r="T213" s="120" t="str">
        <f>A213</f>
        <v>1C</v>
      </c>
      <c r="U213" s="120" t="str">
        <f>D213</f>
        <v>2C</v>
      </c>
      <c r="V213" s="121">
        <v>1</v>
      </c>
      <c r="W213" s="121"/>
      <c r="X213" s="122" t="str">
        <f>N213</f>
        <v>3C</v>
      </c>
    </row>
    <row r="214" spans="17:24" ht="12.75">
      <c r="Q214" s="109"/>
      <c r="S214" s="160"/>
      <c r="U214" s="109"/>
      <c r="X214" s="110"/>
    </row>
    <row r="255" spans="26:30" ht="12.75">
      <c r="Z255" s="145"/>
      <c r="AB255" s="160"/>
      <c r="AD255" s="109"/>
    </row>
    <row r="256" spans="26:30" ht="12.75">
      <c r="Z256" s="145"/>
      <c r="AB256" s="160"/>
      <c r="AD256" s="109"/>
    </row>
    <row r="257" spans="26:30" ht="12.75">
      <c r="Z257" s="145"/>
      <c r="AB257" s="160"/>
      <c r="AD257" s="109"/>
    </row>
    <row r="258" spans="26:30" ht="12.75">
      <c r="Z258" s="145"/>
      <c r="AB258" s="160"/>
      <c r="AD258" s="109"/>
    </row>
    <row r="259" spans="26:30" ht="12.75">
      <c r="Z259" s="145"/>
      <c r="AB259" s="160"/>
      <c r="AD259" s="109"/>
    </row>
    <row r="260" spans="26:30" ht="12.75">
      <c r="Z260" s="145"/>
      <c r="AB260" s="160"/>
      <c r="AD260" s="109"/>
    </row>
    <row r="261" spans="26:30" ht="12.75">
      <c r="Z261" s="145"/>
      <c r="AB261" s="160"/>
      <c r="AD261" s="109"/>
    </row>
    <row r="262" spans="26:30" ht="12.75">
      <c r="Z262" s="145"/>
      <c r="AB262" s="160"/>
      <c r="AD262" s="109"/>
    </row>
    <row r="263" spans="26:30" ht="12.75">
      <c r="Z263" s="145"/>
      <c r="AB263" s="160"/>
      <c r="AD263" s="109"/>
    </row>
    <row r="264" spans="26:30" ht="12.75">
      <c r="Z264" s="145"/>
      <c r="AB264" s="160"/>
      <c r="AD264" s="109"/>
    </row>
    <row r="265" spans="26:30" ht="12.75">
      <c r="Z265" s="145"/>
      <c r="AB265" s="160"/>
      <c r="AD265" s="109"/>
    </row>
    <row r="266" spans="26:30" ht="12.75">
      <c r="Z266" s="145"/>
      <c r="AB266" s="160"/>
      <c r="AD266" s="109"/>
    </row>
    <row r="267" spans="26:30" ht="12.75">
      <c r="Z267" s="145"/>
      <c r="AB267" s="160"/>
      <c r="AD267" s="109"/>
    </row>
    <row r="268" spans="26:30" ht="12.75">
      <c r="Z268" s="145"/>
      <c r="AB268" s="160"/>
      <c r="AD268" s="109"/>
    </row>
    <row r="269" spans="26:30" ht="12.75">
      <c r="Z269" s="145"/>
      <c r="AB269" s="160"/>
      <c r="AD269" s="109"/>
    </row>
    <row r="270" spans="26:30" ht="12.75">
      <c r="Z270" s="145"/>
      <c r="AB270" s="160"/>
      <c r="AD270" s="109"/>
    </row>
    <row r="271" spans="26:30" ht="12.75">
      <c r="Z271" s="145"/>
      <c r="AB271" s="160"/>
      <c r="AD271" s="109"/>
    </row>
    <row r="272" spans="26:30" ht="12.75">
      <c r="Z272" s="145"/>
      <c r="AB272" s="160"/>
      <c r="AD272" s="109"/>
    </row>
  </sheetData>
  <sheetProtection/>
  <mergeCells count="198">
    <mergeCell ref="R58:X58"/>
    <mergeCell ref="R39:X39"/>
    <mergeCell ref="I29:J29"/>
    <mergeCell ref="I30:J30"/>
    <mergeCell ref="I31:J31"/>
    <mergeCell ref="R20:X20"/>
    <mergeCell ref="I54:J54"/>
    <mergeCell ref="I32:J32"/>
    <mergeCell ref="I33:J33"/>
    <mergeCell ref="I34:J34"/>
    <mergeCell ref="I89:J89"/>
    <mergeCell ref="I90:J90"/>
    <mergeCell ref="I91:J91"/>
    <mergeCell ref="I92:J92"/>
    <mergeCell ref="R1:X1"/>
    <mergeCell ref="I10:J10"/>
    <mergeCell ref="I11:J11"/>
    <mergeCell ref="I12:J12"/>
    <mergeCell ref="I87:J87"/>
    <mergeCell ref="I48:J48"/>
    <mergeCell ref="I125:J125"/>
    <mergeCell ref="I126:J126"/>
    <mergeCell ref="I143:J143"/>
    <mergeCell ref="I144:J144"/>
    <mergeCell ref="I127:J127"/>
    <mergeCell ref="I128:J128"/>
    <mergeCell ref="I129:J129"/>
    <mergeCell ref="I130:J130"/>
    <mergeCell ref="A158:C158"/>
    <mergeCell ref="D158:F158"/>
    <mergeCell ref="J158:L158"/>
    <mergeCell ref="D143:E143"/>
    <mergeCell ref="I149:J149"/>
    <mergeCell ref="I145:J145"/>
    <mergeCell ref="A155:C155"/>
    <mergeCell ref="D155:F155"/>
    <mergeCell ref="J155:L155"/>
    <mergeCell ref="A156:C156"/>
    <mergeCell ref="I146:J146"/>
    <mergeCell ref="I147:J147"/>
    <mergeCell ref="I148:J148"/>
    <mergeCell ref="A157:C157"/>
    <mergeCell ref="D157:F157"/>
    <mergeCell ref="J157:L157"/>
    <mergeCell ref="D156:F156"/>
    <mergeCell ref="J156:L156"/>
    <mergeCell ref="A159:C159"/>
    <mergeCell ref="D159:F159"/>
    <mergeCell ref="J159:L159"/>
    <mergeCell ref="A160:C160"/>
    <mergeCell ref="D160:F160"/>
    <mergeCell ref="J160:L160"/>
    <mergeCell ref="A161:C161"/>
    <mergeCell ref="D161:F161"/>
    <mergeCell ref="J161:L161"/>
    <mergeCell ref="A162:C162"/>
    <mergeCell ref="D162:F162"/>
    <mergeCell ref="J162:L162"/>
    <mergeCell ref="A167:C167"/>
    <mergeCell ref="D167:F167"/>
    <mergeCell ref="J167:L167"/>
    <mergeCell ref="A168:C168"/>
    <mergeCell ref="D168:F168"/>
    <mergeCell ref="J168:L168"/>
    <mergeCell ref="A169:C169"/>
    <mergeCell ref="D169:F169"/>
    <mergeCell ref="J169:L169"/>
    <mergeCell ref="A170:C170"/>
    <mergeCell ref="D170:F170"/>
    <mergeCell ref="J170:L170"/>
    <mergeCell ref="A175:C175"/>
    <mergeCell ref="D175:F175"/>
    <mergeCell ref="J175:L175"/>
    <mergeCell ref="A176:C176"/>
    <mergeCell ref="D176:F176"/>
    <mergeCell ref="J176:L176"/>
    <mergeCell ref="A181:C181"/>
    <mergeCell ref="D181:F181"/>
    <mergeCell ref="J181:L181"/>
    <mergeCell ref="A199:C199"/>
    <mergeCell ref="D199:F199"/>
    <mergeCell ref="J199:L199"/>
    <mergeCell ref="A191:C191"/>
    <mergeCell ref="D191:F191"/>
    <mergeCell ref="J191:L191"/>
    <mergeCell ref="A192:C192"/>
    <mergeCell ref="A200:C200"/>
    <mergeCell ref="D200:F200"/>
    <mergeCell ref="J200:L200"/>
    <mergeCell ref="A201:C201"/>
    <mergeCell ref="D201:F201"/>
    <mergeCell ref="J201:L201"/>
    <mergeCell ref="A202:C202"/>
    <mergeCell ref="D202:F202"/>
    <mergeCell ref="J202:L202"/>
    <mergeCell ref="A207:C207"/>
    <mergeCell ref="D207:F207"/>
    <mergeCell ref="J207:L207"/>
    <mergeCell ref="A208:C208"/>
    <mergeCell ref="D208:F208"/>
    <mergeCell ref="J208:L208"/>
    <mergeCell ref="A213:C213"/>
    <mergeCell ref="D213:F213"/>
    <mergeCell ref="J213:L213"/>
    <mergeCell ref="D10:E10"/>
    <mergeCell ref="I13:J13"/>
    <mergeCell ref="I14:J14"/>
    <mergeCell ref="I15:J15"/>
    <mergeCell ref="I16:J16"/>
    <mergeCell ref="D29:E29"/>
    <mergeCell ref="I35:J35"/>
    <mergeCell ref="D48:E48"/>
    <mergeCell ref="I51:J51"/>
    <mergeCell ref="D67:E67"/>
    <mergeCell ref="I70:J70"/>
    <mergeCell ref="I71:J71"/>
    <mergeCell ref="I49:J49"/>
    <mergeCell ref="I50:J50"/>
    <mergeCell ref="I52:J52"/>
    <mergeCell ref="I53:J53"/>
    <mergeCell ref="I72:J72"/>
    <mergeCell ref="I73:J73"/>
    <mergeCell ref="D86:E86"/>
    <mergeCell ref="I67:J67"/>
    <mergeCell ref="I68:J68"/>
    <mergeCell ref="I69:J69"/>
    <mergeCell ref="I86:J86"/>
    <mergeCell ref="C79:J79"/>
    <mergeCell ref="R77:X77"/>
    <mergeCell ref="R96:X96"/>
    <mergeCell ref="D105:E105"/>
    <mergeCell ref="I108:J108"/>
    <mergeCell ref="I109:J109"/>
    <mergeCell ref="I110:J110"/>
    <mergeCell ref="I88:J88"/>
    <mergeCell ref="I105:J105"/>
    <mergeCell ref="I106:J106"/>
    <mergeCell ref="I107:J107"/>
    <mergeCell ref="AA1:AG1"/>
    <mergeCell ref="A189:C189"/>
    <mergeCell ref="D189:F189"/>
    <mergeCell ref="J189:L189"/>
    <mergeCell ref="A190:C190"/>
    <mergeCell ref="D190:F190"/>
    <mergeCell ref="J190:L190"/>
    <mergeCell ref="K41:L41"/>
    <mergeCell ref="C60:J60"/>
    <mergeCell ref="K60:L60"/>
    <mergeCell ref="R185:X185"/>
    <mergeCell ref="A187:C187"/>
    <mergeCell ref="D187:F187"/>
    <mergeCell ref="J187:L187"/>
    <mergeCell ref="A188:C188"/>
    <mergeCell ref="D188:F188"/>
    <mergeCell ref="J188:L188"/>
    <mergeCell ref="AA16:AG16"/>
    <mergeCell ref="AA31:AG31"/>
    <mergeCell ref="AA46:AG46"/>
    <mergeCell ref="AA61:AG61"/>
    <mergeCell ref="AA77:AG77"/>
    <mergeCell ref="AA92:AG92"/>
    <mergeCell ref="AA107:AG107"/>
    <mergeCell ref="AA122:AG122"/>
    <mergeCell ref="AA137:AG137"/>
    <mergeCell ref="AA153:AG153"/>
    <mergeCell ref="AA168:AG168"/>
    <mergeCell ref="R153:X153"/>
    <mergeCell ref="R165:X165"/>
    <mergeCell ref="R115:X115"/>
    <mergeCell ref="R134:X134"/>
    <mergeCell ref="D192:F192"/>
    <mergeCell ref="J192:L192"/>
    <mergeCell ref="A193:C193"/>
    <mergeCell ref="D193:F193"/>
    <mergeCell ref="J193:L193"/>
    <mergeCell ref="A194:C194"/>
    <mergeCell ref="D194:F194"/>
    <mergeCell ref="J194:L194"/>
    <mergeCell ref="R197:X197"/>
    <mergeCell ref="R205:X205"/>
    <mergeCell ref="R173:X173"/>
    <mergeCell ref="R179:X179"/>
    <mergeCell ref="R211:X211"/>
    <mergeCell ref="C3:J3"/>
    <mergeCell ref="K3:L3"/>
    <mergeCell ref="C22:J22"/>
    <mergeCell ref="K22:L22"/>
    <mergeCell ref="C41:J41"/>
    <mergeCell ref="K79:L79"/>
    <mergeCell ref="C98:J98"/>
    <mergeCell ref="K98:L98"/>
    <mergeCell ref="C117:J117"/>
    <mergeCell ref="K117:L117"/>
    <mergeCell ref="C136:J136"/>
    <mergeCell ref="K136:L136"/>
    <mergeCell ref="I111:J111"/>
    <mergeCell ref="D124:E124"/>
    <mergeCell ref="I124:J124"/>
  </mergeCells>
  <printOptions/>
  <pageMargins left="0.4330708661417323" right="0.1968503937007874" top="0.88" bottom="0.5118110236220472" header="0.5118110236220472" footer="0.5118110236220472"/>
  <pageSetup horizontalDpi="300" verticalDpi="300" orientation="portrait" paperSize="9" scale="70" r:id="rId1"/>
  <rowBreaks count="2" manualBreakCount="2">
    <brk id="76" max="255" man="1"/>
    <brk id="152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eloisa</cp:lastModifiedBy>
  <cp:lastPrinted>2013-09-11T23:18:35Z</cp:lastPrinted>
  <dcterms:created xsi:type="dcterms:W3CDTF">2008-01-03T13:42:05Z</dcterms:created>
  <dcterms:modified xsi:type="dcterms:W3CDTF">2014-10-19T16:26:05Z</dcterms:modified>
  <cp:category/>
  <cp:version/>
  <cp:contentType/>
  <cp:contentStatus/>
</cp:coreProperties>
</file>